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ozpočty\Pracný\Šlapanov\export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101_1" sheetId="3" r:id="rId3"/>
    <sheet name="101.1_1" sheetId="4" r:id="rId4"/>
    <sheet name="101.2_1" sheetId="5" r:id="rId5"/>
    <sheet name="101.3_1" sheetId="6" r:id="rId6"/>
    <sheet name="151_1" sheetId="7" r:id="rId7"/>
  </sheets>
  <definedNames>
    <definedName name="_xlnm.Print_Titles" localSheetId="1">'000_1'!$6:$8</definedName>
    <definedName name="_xlnm.Print_Titles" localSheetId="3">'101.1_1'!$6:$8</definedName>
    <definedName name="_xlnm.Print_Titles" localSheetId="4">'101.2_1'!$6:$8</definedName>
    <definedName name="_xlnm.Print_Titles" localSheetId="5">'101.3_1'!$6:$8</definedName>
    <definedName name="_xlnm.Print_Titles" localSheetId="2">'101_1'!$6:$8</definedName>
    <definedName name="_xlnm.Print_Titles" localSheetId="6">'151_1'!$6:$8</definedName>
  </definedNames>
  <calcPr calcId="162913"/>
  <webPublishing codePage="0"/>
</workbook>
</file>

<file path=xl/calcChain.xml><?xml version="1.0" encoding="utf-8"?>
<calcChain xmlns="http://schemas.openxmlformats.org/spreadsheetml/2006/main">
  <c r="I23" i="7" l="1"/>
  <c r="O23" i="7" s="1"/>
  <c r="R22" i="7" s="1"/>
  <c r="O22" i="7" s="1"/>
  <c r="I18" i="7"/>
  <c r="O18" i="7" s="1"/>
  <c r="I14" i="7"/>
  <c r="O14" i="7" s="1"/>
  <c r="I10" i="7"/>
  <c r="O10" i="7" s="1"/>
  <c r="Q9" i="7"/>
  <c r="I9" i="7" s="1"/>
  <c r="I236" i="6"/>
  <c r="O236" i="6" s="1"/>
  <c r="I232" i="6"/>
  <c r="O232" i="6" s="1"/>
  <c r="I228" i="6"/>
  <c r="O228" i="6" s="1"/>
  <c r="I224" i="6"/>
  <c r="O224" i="6" s="1"/>
  <c r="I220" i="6"/>
  <c r="O220" i="6" s="1"/>
  <c r="I215" i="6"/>
  <c r="O215" i="6" s="1"/>
  <c r="I211" i="6"/>
  <c r="O211" i="6" s="1"/>
  <c r="I207" i="6"/>
  <c r="O207" i="6" s="1"/>
  <c r="I203" i="6"/>
  <c r="I198" i="6"/>
  <c r="O198" i="6" s="1"/>
  <c r="I194" i="6"/>
  <c r="O194" i="6" s="1"/>
  <c r="I190" i="6"/>
  <c r="O190" i="6" s="1"/>
  <c r="I186" i="6"/>
  <c r="O186" i="6" s="1"/>
  <c r="I182" i="6"/>
  <c r="O182" i="6" s="1"/>
  <c r="I178" i="6"/>
  <c r="O178" i="6" s="1"/>
  <c r="I174" i="6"/>
  <c r="O174" i="6" s="1"/>
  <c r="I170" i="6"/>
  <c r="O170" i="6" s="1"/>
  <c r="I166" i="6"/>
  <c r="O166" i="6" s="1"/>
  <c r="I162" i="6"/>
  <c r="O162" i="6" s="1"/>
  <c r="I158" i="6"/>
  <c r="O158" i="6" s="1"/>
  <c r="I154" i="6"/>
  <c r="O154" i="6" s="1"/>
  <c r="I150" i="6"/>
  <c r="O150" i="6" s="1"/>
  <c r="I146" i="6"/>
  <c r="I141" i="6"/>
  <c r="O141" i="6" s="1"/>
  <c r="R140" i="6" s="1"/>
  <c r="O140" i="6" s="1"/>
  <c r="I136" i="6"/>
  <c r="O136" i="6" s="1"/>
  <c r="I132" i="6"/>
  <c r="O132" i="6" s="1"/>
  <c r="R131" i="6" s="1"/>
  <c r="O131" i="6" s="1"/>
  <c r="I127" i="6"/>
  <c r="O127" i="6" s="1"/>
  <c r="I123" i="6"/>
  <c r="O123" i="6" s="1"/>
  <c r="I119" i="6"/>
  <c r="O119" i="6" s="1"/>
  <c r="I115" i="6"/>
  <c r="O115" i="6" s="1"/>
  <c r="I111" i="6"/>
  <c r="O111" i="6" s="1"/>
  <c r="I107" i="6"/>
  <c r="O107" i="6" s="1"/>
  <c r="I103" i="6"/>
  <c r="O103" i="6" s="1"/>
  <c r="I99" i="6"/>
  <c r="O99" i="6" s="1"/>
  <c r="I95" i="6"/>
  <c r="O95" i="6" s="1"/>
  <c r="I91" i="6"/>
  <c r="O91" i="6" s="1"/>
  <c r="I87" i="6"/>
  <c r="O87" i="6" s="1"/>
  <c r="I83" i="6"/>
  <c r="O83" i="6" s="1"/>
  <c r="I79" i="6"/>
  <c r="O79" i="6" s="1"/>
  <c r="I75" i="6"/>
  <c r="O75" i="6" s="1"/>
  <c r="I71" i="6"/>
  <c r="O71" i="6" s="1"/>
  <c r="I67" i="6"/>
  <c r="O67" i="6" s="1"/>
  <c r="I63" i="6"/>
  <c r="O63" i="6" s="1"/>
  <c r="I59" i="6"/>
  <c r="O59" i="6" s="1"/>
  <c r="I55" i="6"/>
  <c r="O55" i="6" s="1"/>
  <c r="I51" i="6"/>
  <c r="O51" i="6" s="1"/>
  <c r="I47" i="6"/>
  <c r="O47" i="6" s="1"/>
  <c r="I43" i="6"/>
  <c r="O43" i="6" s="1"/>
  <c r="I39" i="6"/>
  <c r="O39" i="6" s="1"/>
  <c r="I35" i="6"/>
  <c r="O35" i="6" s="1"/>
  <c r="I31" i="6"/>
  <c r="O31" i="6" s="1"/>
  <c r="I27" i="6"/>
  <c r="O27" i="6" s="1"/>
  <c r="I23" i="6"/>
  <c r="I18" i="6"/>
  <c r="O18" i="6" s="1"/>
  <c r="I14" i="6"/>
  <c r="I10" i="6"/>
  <c r="O10" i="6" s="1"/>
  <c r="I274" i="5"/>
  <c r="O274" i="5" s="1"/>
  <c r="I270" i="5"/>
  <c r="O270" i="5" s="1"/>
  <c r="I266" i="5"/>
  <c r="O266" i="5" s="1"/>
  <c r="I262" i="5"/>
  <c r="O262" i="5" s="1"/>
  <c r="I258" i="5"/>
  <c r="O258" i="5" s="1"/>
  <c r="I254" i="5"/>
  <c r="O254" i="5" s="1"/>
  <c r="I250" i="5"/>
  <c r="O250" i="5" s="1"/>
  <c r="I246" i="5"/>
  <c r="O246" i="5" s="1"/>
  <c r="I242" i="5"/>
  <c r="O242" i="5" s="1"/>
  <c r="I238" i="5"/>
  <c r="O238" i="5" s="1"/>
  <c r="I234" i="5"/>
  <c r="O234" i="5" s="1"/>
  <c r="I230" i="5"/>
  <c r="O230" i="5" s="1"/>
  <c r="I226" i="5"/>
  <c r="O226" i="5" s="1"/>
  <c r="I222" i="5"/>
  <c r="O222" i="5" s="1"/>
  <c r="I218" i="5"/>
  <c r="O218" i="5" s="1"/>
  <c r="I214" i="5"/>
  <c r="Q213" i="5" s="1"/>
  <c r="I213" i="5" s="1"/>
  <c r="I209" i="5"/>
  <c r="O209" i="5" s="1"/>
  <c r="I205" i="5"/>
  <c r="Q204" i="5" s="1"/>
  <c r="I204" i="5" s="1"/>
  <c r="I200" i="5"/>
  <c r="O200" i="5" s="1"/>
  <c r="R199" i="5" s="1"/>
  <c r="O199" i="5" s="1"/>
  <c r="I195" i="5"/>
  <c r="O195" i="5" s="1"/>
  <c r="I191" i="5"/>
  <c r="O191" i="5" s="1"/>
  <c r="I187" i="5"/>
  <c r="O187" i="5" s="1"/>
  <c r="I183" i="5"/>
  <c r="O183" i="5" s="1"/>
  <c r="I179" i="5"/>
  <c r="O179" i="5" s="1"/>
  <c r="I175" i="5"/>
  <c r="O175" i="5" s="1"/>
  <c r="I171" i="5"/>
  <c r="O171" i="5" s="1"/>
  <c r="I167" i="5"/>
  <c r="O167" i="5" s="1"/>
  <c r="I163" i="5"/>
  <c r="O163" i="5" s="1"/>
  <c r="I158" i="5"/>
  <c r="O158" i="5" s="1"/>
  <c r="I154" i="5"/>
  <c r="O154" i="5" s="1"/>
  <c r="I150" i="5"/>
  <c r="O150" i="5" s="1"/>
  <c r="I146" i="5"/>
  <c r="I142" i="5"/>
  <c r="O142" i="5" s="1"/>
  <c r="I137" i="5"/>
  <c r="Q136" i="5" s="1"/>
  <c r="I136" i="5" s="1"/>
  <c r="I132" i="5"/>
  <c r="O132" i="5" s="1"/>
  <c r="I128" i="5"/>
  <c r="I124" i="5"/>
  <c r="O124" i="5" s="1"/>
  <c r="I119" i="5"/>
  <c r="O119" i="5" s="1"/>
  <c r="I115" i="5"/>
  <c r="O115" i="5" s="1"/>
  <c r="I111" i="5"/>
  <c r="O111" i="5" s="1"/>
  <c r="I107" i="5"/>
  <c r="O107" i="5" s="1"/>
  <c r="I103" i="5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2" i="5"/>
  <c r="O22" i="5" s="1"/>
  <c r="I18" i="5"/>
  <c r="O18" i="5" s="1"/>
  <c r="I14" i="5"/>
  <c r="I10" i="5"/>
  <c r="O10" i="5" s="1"/>
  <c r="I198" i="4"/>
  <c r="O198" i="4" s="1"/>
  <c r="I194" i="4"/>
  <c r="O194" i="4" s="1"/>
  <c r="I190" i="4"/>
  <c r="O190" i="4" s="1"/>
  <c r="I186" i="4"/>
  <c r="O186" i="4" s="1"/>
  <c r="I182" i="4"/>
  <c r="O182" i="4" s="1"/>
  <c r="I178" i="4"/>
  <c r="O178" i="4" s="1"/>
  <c r="I173" i="4"/>
  <c r="O173" i="4" s="1"/>
  <c r="I169" i="4"/>
  <c r="O169" i="4" s="1"/>
  <c r="I165" i="4"/>
  <c r="O165" i="4" s="1"/>
  <c r="I160" i="4"/>
  <c r="O160" i="4" s="1"/>
  <c r="R159" i="4" s="1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I122" i="4"/>
  <c r="O122" i="4" s="1"/>
  <c r="R121" i="4" s="1"/>
  <c r="O121" i="4" s="1"/>
  <c r="I117" i="4"/>
  <c r="O117" i="4" s="1"/>
  <c r="R116" i="4" s="1"/>
  <c r="O116" i="4" s="1"/>
  <c r="I112" i="4"/>
  <c r="O112" i="4" s="1"/>
  <c r="I108" i="4"/>
  <c r="O108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1" i="4"/>
  <c r="O31" i="4" s="1"/>
  <c r="I27" i="4"/>
  <c r="I23" i="4"/>
  <c r="O23" i="4" s="1"/>
  <c r="I18" i="4"/>
  <c r="O18" i="4" s="1"/>
  <c r="I14" i="4"/>
  <c r="O14" i="4" s="1"/>
  <c r="I10" i="4"/>
  <c r="O10" i="4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I60" i="3"/>
  <c r="O60" i="3" s="1"/>
  <c r="I56" i="3"/>
  <c r="I51" i="3"/>
  <c r="O51" i="3" s="1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3" i="3"/>
  <c r="O23" i="3" s="1"/>
  <c r="I18" i="3"/>
  <c r="O18" i="3" s="1"/>
  <c r="I14" i="3"/>
  <c r="O14" i="3" s="1"/>
  <c r="I10" i="3"/>
  <c r="O10" i="3" s="1"/>
  <c r="R9" i="3" s="1"/>
  <c r="O9" i="3" s="1"/>
  <c r="I95" i="2"/>
  <c r="O95" i="2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0" i="2"/>
  <c r="O10" i="2" s="1"/>
  <c r="R9" i="2" s="1"/>
  <c r="O9" i="2" s="1"/>
  <c r="Q202" i="6" l="1"/>
  <c r="I202" i="6" s="1"/>
  <c r="Q9" i="6"/>
  <c r="I9" i="6" s="1"/>
  <c r="Q145" i="6"/>
  <c r="I145" i="6" s="1"/>
  <c r="Q22" i="6"/>
  <c r="I22" i="6" s="1"/>
  <c r="Q219" i="6"/>
  <c r="I219" i="6" s="1"/>
  <c r="R26" i="5"/>
  <c r="O26" i="5" s="1"/>
  <c r="Q162" i="5"/>
  <c r="I162" i="5" s="1"/>
  <c r="Q116" i="4"/>
  <c r="I116" i="4" s="1"/>
  <c r="Q121" i="4"/>
  <c r="I121" i="4" s="1"/>
  <c r="Q9" i="4"/>
  <c r="I9" i="4" s="1"/>
  <c r="R9" i="4"/>
  <c r="O9" i="4" s="1"/>
  <c r="Q159" i="4"/>
  <c r="I159" i="4" s="1"/>
  <c r="Q107" i="4"/>
  <c r="I107" i="4" s="1"/>
  <c r="R107" i="4"/>
  <c r="O107" i="4" s="1"/>
  <c r="Q9" i="2"/>
  <c r="I9" i="2" s="1"/>
  <c r="R164" i="4"/>
  <c r="O164" i="4" s="1"/>
  <c r="Q9" i="3"/>
  <c r="I9" i="3" s="1"/>
  <c r="Q64" i="3"/>
  <c r="I64" i="3" s="1"/>
  <c r="O65" i="3"/>
  <c r="R64" i="3" s="1"/>
  <c r="O64" i="3" s="1"/>
  <c r="Q26" i="5"/>
  <c r="I26" i="5" s="1"/>
  <c r="Q141" i="5"/>
  <c r="I141" i="5" s="1"/>
  <c r="R14" i="2"/>
  <c r="O14" i="2" s="1"/>
  <c r="Q126" i="4"/>
  <c r="I126" i="4" s="1"/>
  <c r="O127" i="4"/>
  <c r="R126" i="4" s="1"/>
  <c r="O126" i="4" s="1"/>
  <c r="Q177" i="4"/>
  <c r="I177" i="4" s="1"/>
  <c r="Q123" i="5"/>
  <c r="I123" i="5" s="1"/>
  <c r="O128" i="5"/>
  <c r="R123" i="5" s="1"/>
  <c r="O123" i="5" s="1"/>
  <c r="R9" i="7"/>
  <c r="O9" i="7" s="1"/>
  <c r="O2" i="7" s="1"/>
  <c r="D15" i="1" s="1"/>
  <c r="Q14" i="2"/>
  <c r="I14" i="2" s="1"/>
  <c r="I3" i="2" s="1"/>
  <c r="C10" i="1" s="1"/>
  <c r="R177" i="4"/>
  <c r="O177" i="4" s="1"/>
  <c r="O2" i="2"/>
  <c r="D10" i="1" s="1"/>
  <c r="Q9" i="5"/>
  <c r="I9" i="5" s="1"/>
  <c r="O14" i="5"/>
  <c r="R9" i="5" s="1"/>
  <c r="O9" i="5" s="1"/>
  <c r="R162" i="5"/>
  <c r="O162" i="5" s="1"/>
  <c r="R219" i="6"/>
  <c r="O219" i="6" s="1"/>
  <c r="Q22" i="3"/>
  <c r="I22" i="3" s="1"/>
  <c r="R22" i="3"/>
  <c r="O22" i="3" s="1"/>
  <c r="O2" i="3" s="1"/>
  <c r="D11" i="1" s="1"/>
  <c r="Q55" i="3"/>
  <c r="I55" i="3" s="1"/>
  <c r="O56" i="3"/>
  <c r="R55" i="3" s="1"/>
  <c r="O55" i="3" s="1"/>
  <c r="Q22" i="4"/>
  <c r="I22" i="4" s="1"/>
  <c r="O27" i="4"/>
  <c r="R22" i="4" s="1"/>
  <c r="O22" i="4" s="1"/>
  <c r="Q164" i="4"/>
  <c r="I164" i="4" s="1"/>
  <c r="Q199" i="5"/>
  <c r="I199" i="5" s="1"/>
  <c r="Q131" i="6"/>
  <c r="I131" i="6" s="1"/>
  <c r="Q140" i="6"/>
  <c r="I140" i="6" s="1"/>
  <c r="O137" i="5"/>
  <c r="R136" i="5" s="1"/>
  <c r="O136" i="5" s="1"/>
  <c r="O146" i="5"/>
  <c r="R141" i="5" s="1"/>
  <c r="O141" i="5" s="1"/>
  <c r="O205" i="5"/>
  <c r="R204" i="5" s="1"/>
  <c r="O204" i="5" s="1"/>
  <c r="O214" i="5"/>
  <c r="R213" i="5" s="1"/>
  <c r="O213" i="5" s="1"/>
  <c r="O14" i="6"/>
  <c r="R9" i="6" s="1"/>
  <c r="O9" i="6" s="1"/>
  <c r="O23" i="6"/>
  <c r="R22" i="6" s="1"/>
  <c r="O22" i="6" s="1"/>
  <c r="O146" i="6"/>
  <c r="R145" i="6" s="1"/>
  <c r="O145" i="6" s="1"/>
  <c r="O203" i="6"/>
  <c r="R202" i="6" s="1"/>
  <c r="O202" i="6" s="1"/>
  <c r="Q22" i="7"/>
  <c r="I22" i="7" s="1"/>
  <c r="I3" i="7" s="1"/>
  <c r="C15" i="1" s="1"/>
  <c r="E15" i="1" s="1"/>
  <c r="I3" i="6" l="1"/>
  <c r="C14" i="1" s="1"/>
  <c r="E14" i="1" s="1"/>
  <c r="O2" i="6"/>
  <c r="D14" i="1" s="1"/>
  <c r="O2" i="4"/>
  <c r="D12" i="1" s="1"/>
  <c r="I3" i="4"/>
  <c r="C12" i="1" s="1"/>
  <c r="E10" i="1"/>
  <c r="E12" i="1"/>
  <c r="O2" i="5"/>
  <c r="D13" i="1" s="1"/>
  <c r="I3" i="5"/>
  <c r="C13" i="1" s="1"/>
  <c r="E13" i="1" s="1"/>
  <c r="I3" i="3"/>
  <c r="C11" i="1" s="1"/>
  <c r="E11" i="1" s="1"/>
  <c r="C6" i="1" l="1"/>
  <c r="C7" i="1"/>
</calcChain>
</file>

<file path=xl/sharedStrings.xml><?xml version="1.0" encoding="utf-8"?>
<sst xmlns="http://schemas.openxmlformats.org/spreadsheetml/2006/main" count="3361" uniqueCount="720">
  <si>
    <t>Rekapitulace ceny</t>
  </si>
  <si>
    <t>Stavba: III/3503 - Šlapanov, propustek ev. č. 3503-1P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</si>
  <si>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</si>
  <si>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</si>
  <si>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</si>
  <si>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</si>
  <si>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</si>
  <si>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</si>
  <si>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</si>
  <si>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</si>
  <si>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</si>
  <si>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</si>
  <si>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</si>
  <si>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</si>
  <si>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III/3503</t>
  </si>
  <si>
    <t>Šlapanov, propustek ev. č. 3503-1P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</si>
  <si>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</si>
  <si>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</si>
  <si>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</si>
  <si>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</si>
  <si>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</si>
  <si>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</si>
  <si>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</si>
  <si>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</si>
  <si>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</si>
  <si>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</si>
  <si>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6</t>
  </si>
  <si>
    <t>2</t>
  </si>
  <si>
    <t>1</t>
  </si>
  <si>
    <t>Základní rozpočet CÚ 2022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</si>
  <si>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</si>
  <si>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</si>
  <si>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</si>
  <si>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</si>
  <si>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</si>
  <si>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</si>
  <si>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</si>
  <si>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</si>
  <si>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</si>
  <si>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</si>
  <si>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</si>
  <si>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</si>
  <si>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</si>
  <si>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</si>
  <si>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</si>
  <si>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</si>
  <si>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</si>
  <si>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</si>
  <si>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</si>
  <si>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</si>
  <si>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</si>
  <si>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03110</t>
  </si>
  <si>
    <t/>
  </si>
  <si>
    <t>ZAŘÍZENÍ STAVENIŠTĚ</t>
  </si>
  <si>
    <t>KPL</t>
  </si>
  <si>
    <t>2022_OTSKP</t>
  </si>
  <si>
    <t>PP</t>
  </si>
  <si>
    <t>Náklady spojené s případným vypracováním projektové dokumentace, zřízením přípojek energií k objektům zařízení staveniště, případná příprava území pro objekty ZS a vlastní vybudování objektů ZS včetně oplocení staveniště v dl. 550 m a osvětlení, náklady na provoz, údržbu, opravy a odstranění objektů ZS, náklady na úpravu povrchů po odstranění staveniště a úklid ploch, na kterých bylo ZS provozováno, vč.zřízení a odstranění mezideponií, vč.vytýčení ostatních IS</t>
  </si>
  <si>
    <t>VV</t>
  </si>
  <si>
    <t>TS</t>
  </si>
  <si>
    <t>zahrnuje objednatelem povolené náklady na pořízení (event. pronájem), provozování, udržování a likvidaci zhotovitelova zařízení</t>
  </si>
  <si>
    <t>03-R</t>
  </si>
  <si>
    <t>Různé</t>
  </si>
  <si>
    <t>02520</t>
  </si>
  <si>
    <t>ZKOUŠENÍ MATERIÁLŮ NEZÁVISLOU ZKUŠEBNOU</t>
  </si>
  <si>
    <t>zajištění zkoušek všech materiálů dle ČSN, ČSN EN, TP a TKP 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</si>
  <si>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</si>
  <si>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</si>
  <si>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</si>
  <si>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zajištění zkoušek všech konstrukcí a prací dle ČSN, ČSN EN, TP a TKP 
ČERPÁNÍ PODMÍNĚNO SOUHLASEM INVESTORA</t>
  </si>
  <si>
    <t>02730</t>
  </si>
  <si>
    <t>A</t>
  </si>
  <si>
    <t>POMOC PRÁCE ZŘÍZ NEBO ZAJIŠŤ OCHRANU INŽENÝRSKÝCH SÍTÍ</t>
  </si>
  <si>
    <t>součinnost se správcem kabelové televize (obec Šlapanov), včetně veškerých prací souvisejících s obnažením vedení v prostoru propustku (101.2) a jeho uložením do půlené HDPE chráničky DN90 v celkové délce 41.0 m, včetně manipulace s vedením; včetně potřebných RUČNĚ prováděných výkopů (cca 9 m3), uložení výkopků na skládku/recyklační centrum a skládkovného, včetně kontroly funkčnosti a předání správci); včetně vytýčení</t>
  </si>
  <si>
    <t>zahrnuje veškeré náklady spojené s objednatelem požadovanými zařízeními</t>
  </si>
  <si>
    <t>B</t>
  </si>
  <si>
    <t>součinnost se správcem dešťové kanalizace (obec Šlapanov), včetně úpravy vyústění DN300 v pravém břehu (v délce 3,00 m (výměna 2 m + prodloužení o 1 m) - beton DN300, seříznutí dle tvaru tubusu propustku a příslušných zemních prací), včetně kontroly funkčnosti a předání správci); včetně vytýčení</t>
  </si>
  <si>
    <t>C</t>
  </si>
  <si>
    <t>součinnost s bývalým správcem nefunkčního PE vodovodu (VaK Havlíčkův Brod), předpoklad prostorová kolize, příp. zaslepení, demontáž nebo ochrana; včetně vytýčení</t>
  </si>
  <si>
    <t>7</t>
  </si>
  <si>
    <t>D</t>
  </si>
  <si>
    <t>součinnost se správcem nadzemního metalického a podzemního optického kabelu v souběhu s NN kabelem (CETIN), včetně ručně kopané sondy pro ověření polohy a hloubky uloženi, předpoklad bez dotčení, příp. ochrana; včetně vytýčení</t>
  </si>
  <si>
    <t>8</t>
  </si>
  <si>
    <t>E</t>
  </si>
  <si>
    <t>součinnost se správcem nadzemního i podzemního NN kabelu (ČEZ Distribuce), předpoklad bez dotčení, příp. ochrana; včetně vytýčení</t>
  </si>
  <si>
    <t>F</t>
  </si>
  <si>
    <t>součinnost se správcem STL plynovodu (GasNet), předpoklad bez dotčení, příp. ochrana; včetně vytýčení</t>
  </si>
  <si>
    <t>02851</t>
  </si>
  <si>
    <t>PRŮZKUMNÉ PRÁCE DIAGNOSTIKY KONSTRUKCÍ NA POVRCHU</t>
  </si>
  <si>
    <t>pasportizace ploch dočasného záboru, včetně pasportizace a dokumentace stavebního stavu nemovitostí v blízkosti stavby ( na p. č. st. 101, st. 106, st. 124, st. 126, 280/1, 280/2, 280/3, 280/4, 280/5, 280/10, st. 361, st. 371, st. 372, st. 373 a st. 374) před a po stavbě</t>
  </si>
  <si>
    <t>zahrnuje veškeré náklady spojené s objednatelem požadovanými pracemi</t>
  </si>
  <si>
    <t>pasportizace ploch komunikací využívaných na objízdné trasy před a po stavbě</t>
  </si>
  <si>
    <t>12</t>
  </si>
  <si>
    <t>029112</t>
  </si>
  <si>
    <t>OSTATNÍ POŽADAVKY - GEODETICKÉ ZAMĚŘENÍ - PLOŠNÉ</t>
  </si>
  <si>
    <t>HA</t>
  </si>
  <si>
    <t>Vytýčení staveniště, potřebné geodetické doměření během výstavby v případě ZBV, zaměření povrchu odkrytých konstrukcí, vč. výkazu výměr bouraných konstrukcí</t>
  </si>
  <si>
    <t>2348/10000=0,235 [A]</t>
  </si>
  <si>
    <t>13</t>
  </si>
  <si>
    <t>Zaměření skutečného provedení stavby na podkladu katastrální mapy, vč. CD se soubory v otevřených formátech</t>
  </si>
  <si>
    <t>14</t>
  </si>
  <si>
    <t>029412</t>
  </si>
  <si>
    <t>OSTATNÍ POŽADAVKY - VYPRACOVÁNÍ MOSTNÍHO LISTU</t>
  </si>
  <si>
    <t>KUS</t>
  </si>
  <si>
    <t>Zajištění ev. listu propustku (vyhotovení ve 3 kopiích), včetně zápisu do BMS</t>
  </si>
  <si>
    <t>15</t>
  </si>
  <si>
    <t>02943</t>
  </si>
  <si>
    <t>OSTATNÍ POŽADAVKY - VYPRACOVÁNÍ RDS</t>
  </si>
  <si>
    <t>Vypracování kompletní realizační dokumentace stavby (RDS) - v počtu 4 vytištěných paré + 1xCD, vč. požadavků SOD; vč. TePř bouracích prací</t>
  </si>
  <si>
    <t>16</t>
  </si>
  <si>
    <t>02944</t>
  </si>
  <si>
    <t>OSTAT POŽADAVKY - DOKUMENTACE SKUTEČ PROVEDENÍ V DIGIT FORMĚ</t>
  </si>
  <si>
    <t>Vypracování dokumentace skutečného provedení stavby (DSPS) včetně tištěné formy v počtu  4 paré + 1xCD, vč. dalších požadavků SOD</t>
  </si>
  <si>
    <t>17</t>
  </si>
  <si>
    <t>02945</t>
  </si>
  <si>
    <t>OSTAT POŽADAVKY - GEOMETRICKÝ PLÁN</t>
  </si>
  <si>
    <t>Oddělovací geometrické plány trvalých záborů dle požadavku stavebníka; vč. vložení do katastru nemovitostí, včetně projednání konceptu s majetkoprávním oddělením KSÚSV, předpoklad 11 výtisků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</si>
  <si>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</si>
  <si>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18</t>
  </si>
  <si>
    <t>029511</t>
  </si>
  <si>
    <t>OSTATNÍ POŽADAVKY - POVODŇOVÝ A HAVARIJNÍ PLÁN</t>
  </si>
  <si>
    <t>Povodňový a havarijní plán - aktualizace</t>
  </si>
  <si>
    <t>19</t>
  </si>
  <si>
    <t>02953</t>
  </si>
  <si>
    <t>OSTATNÍ POŽADAVKY - HLAVNÍ MOSTNÍ PROHLÍDKA</t>
  </si>
  <si>
    <t>Zajištění 1. hlavní prohlídky, v počtu 4 vytištěných paré + 1xCD, vč zápisu do BMS</t>
  </si>
  <si>
    <t>položka zahrnuje : 
- úkony dle ČSN 73 6221 
- provedení hlavní mostní prohlídky oprávněnou fyzickou nebo právnickou osobou 
- vyhotovení záznamu (protokolu), který jednoznačně definuje stav mostu</t>
  </si>
  <si>
    <t>20</t>
  </si>
  <si>
    <t>02960</t>
  </si>
  <si>
    <t>OSTATNÍ POŽADAVKY - ODBORNÝ DOZOR</t>
  </si>
  <si>
    <t>veškerá opatření pro zajištění BOZP v průběhu výstavby v rozsahu požadavků Plánu BOZP</t>
  </si>
  <si>
    <t>zahrnuje veškeré náklady spojené s objednatelem požadovaným dozorem</t>
  </si>
  <si>
    <t>21</t>
  </si>
  <si>
    <t>02971</t>
  </si>
  <si>
    <t>OSTAT POŽADAVKY - GEOTECHNICKÝ MONITORING NA POVRCHU</t>
  </si>
  <si>
    <t>zajištění geotechnika; zahrnuje veškeré náklady spojené s objednatelem požadovanými pracemi</t>
  </si>
  <si>
    <t>22</t>
  </si>
  <si>
    <t>02990</t>
  </si>
  <si>
    <t>OSTATNÍ POŽADAVKY - INFORMAČNÍ TABULE</t>
  </si>
  <si>
    <t>billboard, včetně odstranění, rozměr 2,50x1,75m dle metodiky kraje Vysočina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</si>
  <si>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</si>
  <si>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101</t>
  </si>
  <si>
    <t>Silnice III/3503</t>
  </si>
  <si>
    <t>Zemní práce</t>
  </si>
  <si>
    <t>113727</t>
  </si>
  <si>
    <t>FRÉZOVÁNÍ ZPEVNĚNÝCH PLOCH ASFALTOVÝCH, ODVOZ DO 16KM</t>
  </si>
  <si>
    <t>M3</t>
  </si>
  <si>
    <t>obrusná vrstva v tl. 50 mm v délce úseku; vč. odvozu a uložení na skládku KSÚSV (14 km)</t>
  </si>
  <si>
    <t>496,775*0,05=24,839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</si>
  <si>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</si>
  <si>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pro sanaci trhlin, ložná a podkladní vrstva v tl. 90 mm v místech trhlin; vč. odvozu a uložení na skládku KSÚSV (14 km) - ČERPÁNO SE SOUHLASEM TDI A INVESTORA</t>
  </si>
  <si>
    <t>25,000*0,090=2,250 [A]</t>
  </si>
  <si>
    <t>vyvolaná úprava napojení MK, obrusná vrstva v tl. 50 mm; vč. odvozu a uložení na skládku KSÚSV (14 km) - ČERPÁNO SE SOUHLASEM TDI A INVESTORA</t>
  </si>
  <si>
    <t>82,949*0,05=4,147 [A]</t>
  </si>
  <si>
    <t>Komunikace</t>
  </si>
  <si>
    <t>572211</t>
  </si>
  <si>
    <t>SPOJOVACÍ POSTŘIK Z ASFALTU DO 0,5KG/M2</t>
  </si>
  <si>
    <t>M2</t>
  </si>
  <si>
    <t>1 vrstva, na stávající ložné vrstvě; PS-A dle ČSN 73 6129, množství zbytkového pojiva 0,25 kg/m2</t>
  </si>
  <si>
    <t>71,372+425,403=496,775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</si>
  <si>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</si>
  <si>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pro sanaci trhlin, 1 vrstva, na stávající podkladní vrstvě; PS-A dle ČSN 73 6129, množství zbytkového pojiva 0,25 kg/m2 - ČERPÁNO SE SOUHLASEM TDI A INVESTORA</t>
  </si>
  <si>
    <t>vyvolaná úprava napojení MK, 1 vrstva, na stávající podkladní vrstvě; PS-A dle ČSN 73 6129, množství zbytkového pojiva 0,25 kg/m2 - ČERPÁNO SE SOUHLASEM TDI A INVESTORA</t>
  </si>
  <si>
    <t>57475</t>
  </si>
  <si>
    <t>VOZOVKOVÉ VÝZTUŽNÉ VRSTVY Z GEOMŘÍŽOVINY</t>
  </si>
  <si>
    <t>pro sanaci trhlin - ČERPÁNO SE SOUHLASEM TDI A INVESTORA</t>
  </si>
  <si>
    <t>- dodání geomříže v požadované kvalitě a v množství včetně přesahů (přesahy započteny v jednotkové ceně) 
- očištění podkladu 
- pokládka geomříže dle předepsaného technologického předpisu</t>
  </si>
  <si>
    <t>574A44</t>
  </si>
  <si>
    <t>ASFALTOVÝ BETON PRO OBRUSNÉ VRSTVY ACO 11+, 11S TL. 50MM</t>
  </si>
  <si>
    <t>asf. beton ACO 11+, tl. 50 mm, 50/70, v celém úseku, dle ČSN 73 6121 a ČSN EN 13108-1 ed.2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</si>
  <si>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</si>
  <si>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vyvolaná úprava napojení MK: asf. beton ACO 11+, tl. 50 mm, 50/70, v celém úseku, dle ČSN 73 6121 a ČSN EN 13108-1 ed.2</t>
  </si>
  <si>
    <t>5774CG</t>
  </si>
  <si>
    <t>VRSTVY PRO OBNOVU A OPRAVY Z ASF BETONU ACL 16S, 16+</t>
  </si>
  <si>
    <t>pro sanaci trhlin - vyplnění vyfrézovaného prostoru - ČERPÁNO SE SOUHLASEM TDI A INVESTORA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</si>
  <si>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</si>
  <si>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58920</t>
  </si>
  <si>
    <t>VÝPLŇ SPAR MODIFIKOVANÝM ASFALTEM</t>
  </si>
  <si>
    <t>M</t>
  </si>
  <si>
    <t>pro sanaci trhlin - sanace trhliny včetně pročištění - ČERPÁNO SE SOUHLASEM TDI A INVESTORA</t>
  </si>
  <si>
    <t>položka zahrnuje: 
- dodávku předepsaného materiálu 
- vyčištění a výplň spar tímto materiálem</t>
  </si>
  <si>
    <t>Potrubí</t>
  </si>
  <si>
    <t>89921</t>
  </si>
  <si>
    <t>VÝŠKOVÁ ÚPRAVA POKLOPŮ</t>
  </si>
  <si>
    <t>výšková úpravy poklopů kanalizačních šachet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</si>
  <si>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</si>
  <si>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</si>
  <si>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</si>
  <si>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úpravy mříží uličních vpustí</t>
  </si>
  <si>
    <t>Ostatní konstrukce a práce</t>
  </si>
  <si>
    <t>915111</t>
  </si>
  <si>
    <t>VODOROVNÉ DOPRAVNÍ ZNAČENÍ BARVOU HLADKÉ - DODÁVKA A POKLÁDKA</t>
  </si>
  <si>
    <t>trvalé DZ, vodící čáry V4-0,125, bílá barva</t>
  </si>
  <si>
    <t>0,125*166,00=20,750 [A]</t>
  </si>
  <si>
    <t>položka zahrnuje: 
- dodání a pokládku nátěrového materiálu (měří se pouze natíraná plocha) 
- předznačení a reflexní úpravu</t>
  </si>
  <si>
    <t>917224</t>
  </si>
  <si>
    <t>SILNIČNÍ A CHODNÍKOVÉ OBRUBY Z BETONOVÝCH OBRUBNÍKŮ ŠÍŘ 150MM</t>
  </si>
  <si>
    <t>předláždění stávajících silničních betonových obrub: vybourání stávajícího lože, nové lože + stávající obrubníky, odhad 5% délky úseku - ČERPÁNO SE SOUHLASEM TDI A INVESTORA</t>
  </si>
  <si>
    <t>0,05*73,700=3,685 [A]</t>
  </si>
  <si>
    <t>Položka zahrnuje: 
dodání a pokládku betonových obrubníků o rozměrech předepsaných zadávací dokumentací 
betonové lože i boční betonovou opěrku.</t>
  </si>
  <si>
    <t>919111</t>
  </si>
  <si>
    <t>ŘEZÁNÍ ASFALTOVÉHO KRYTU VOZOVEK TL DO 50MM</t>
  </si>
  <si>
    <t>v napojení na MK</t>
  </si>
  <si>
    <t>8,089+8,644+13,355=30,088 [A]</t>
  </si>
  <si>
    <t>položka zahrnuje řezání vozovkové vrstvy v předepsané tloušťce, včetně spotřeby vody</t>
  </si>
  <si>
    <t>pro sanaci trhlin - proříznutí trhliny - ČERPÁNO SE SOUHLASEM TDI A INVESTORA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</si>
  <si>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</si>
  <si>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</si>
  <si>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
nezahrnuje těsnící profil</t>
  </si>
  <si>
    <t>kolem obrubníků a uličních vpustí</t>
  </si>
  <si>
    <t>73,700+2,000=75,700 [A]</t>
  </si>
  <si>
    <t>93808</t>
  </si>
  <si>
    <t>OČIŠTĚNÍ VOZOVEK ZAMETENÍM</t>
  </si>
  <si>
    <t>v celé ploše úseku</t>
  </si>
  <si>
    <t>položka zahrnuje očištění předepsaným způsobem včetně odklizení vzniklého odpadu</t>
  </si>
  <si>
    <t>101.1</t>
  </si>
  <si>
    <t>Opevnění svahu v Km 0.167-0.195</t>
  </si>
  <si>
    <t>Všeobecné konstrukce a práce</t>
  </si>
  <si>
    <t>014102</t>
  </si>
  <si>
    <t>POPLATKY ZA SKLÁDKU</t>
  </si>
  <si>
    <t>T</t>
  </si>
  <si>
    <t>zemina</t>
  </si>
  <si>
    <t>materiál dle položek: 
122737A: 25,998 m3 
122737B: 31,878 m3 
122737C: 15,400 m3 
132837: 6,272 m3 
Celkem: 1,9*(25,998+31,878+15,400+6,272)=151,141 [A]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</si>
  <si>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</si>
  <si>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</si>
  <si>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</si>
  <si>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podkladní vozovkové vrstvy</t>
  </si>
  <si>
    <t>materiál dle položek: 
113327: 56,660 m3 
587206: 1,200 m3 
Celkem: 2,0*(56,660+1,200)=115,720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</si>
  <si>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</si>
  <si>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</si>
  <si>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</si>
  <si>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 a železobeton</t>
  </si>
  <si>
    <t>materiál dle položek: 
11352A: 0,915 m3 
113347: 15,40 m3 
Celkem: 2,5*(0,915+15,400)=40,788 [A]</t>
  </si>
  <si>
    <t>11120</t>
  </si>
  <si>
    <t>ODSTRANĚNÍ KŘOVIN</t>
  </si>
  <si>
    <t>odstranění stávajících keřů na svahu silničního tělesa, včetně likvidace v místě</t>
  </si>
  <si>
    <t>4*1,5*1,5=9,000 [A]</t>
  </si>
  <si>
    <t>odstranění křovin a stromů do průměru 100 mm 
doprava dřevin bez ohledu na vzdálenost 
spálení na hromadách nebo štěpkování</t>
  </si>
  <si>
    <t>113323</t>
  </si>
  <si>
    <t>ODSTRAN PODKL ZPEVNĚNÝCH PLOCH Z KAMENIVA NESTMEL, ODVOZ DO 3KM</t>
  </si>
  <si>
    <t>podkladní vozovkové vrstvy v tl. 410 mm, 25% bude uloženo na mezideponii pro další použití, množství, vhodnost, podmínečná vhodnost a případná úprava pro další použití posouzena geotechnikem viz. SO 000 pol. 02971; ČERPÁNO SE SOUHLASEM INVESTORA</t>
  </si>
  <si>
    <t>0,25*75,546=18,887 [A]</t>
  </si>
  <si>
    <t>113327</t>
  </si>
  <si>
    <t>ODSTRAN PODKL ZPEVNĚNÝCH PLOCH Z KAMENIVA NESTMEL, ODVOZ DO 16KM</t>
  </si>
  <si>
    <t>podkladní vozovkové vrstvy v tl. 410 mm, 75% celkového množství dále nevyužitelné, bude uloženo na skládku/recyklační centrum; množství a nevhodnost pro následné použití do zásypu posouzena geotechnikem viz. SO 000 pol. 02971; ČERPÁNO SE SOUHLASEM INVESTORA</t>
  </si>
  <si>
    <t>0,75*75,546=56,660 [A]</t>
  </si>
  <si>
    <t>113347</t>
  </si>
  <si>
    <t>ODSTRAN PODKL ZPEVNĚNÝCH PLOCH S CEM POJIVEM, ODVOZ DO 16KM</t>
  </si>
  <si>
    <t>odkop pro sanaci zemní pláně (aktivní zóny) materiál KSC s Kari sítí, 50% celkového množství dále nevyužitelné, bude uloženo na skládku/recyklační centrum; ČERPÁNO SE SOUHLASEM INVESTORA</t>
  </si>
  <si>
    <t>0,50*30,80=15,400 [A]</t>
  </si>
  <si>
    <t>11352A</t>
  </si>
  <si>
    <t>ODSTRANĚNÍ CHODNÍKOVÝCH A SILNIČNÍCH OBRUBNÍKŮ BETONOVÝCH - BEZ DOPRAVY</t>
  </si>
  <si>
    <t>silniční obrubníky včetně lože z betonu; vč. uložení na skládku/recyklační centrum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</si>
  <si>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</si>
  <si>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</si>
  <si>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</si>
  <si>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</si>
  <si>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odvoz na skládku/recyklační centrum 13 km</t>
  </si>
  <si>
    <t>6,100*0,150*2,5*13=29,738 [A]</t>
  </si>
  <si>
    <t>Položka zahrnuje samostatnou dopravu suti a vybouraných hmot. Množství se určí jako součin hmotnosti [t] a požadované vzdálenosti [km].</t>
  </si>
  <si>
    <t>asfaltové vrstvy vozovky v celkové tl. 140 mm v celé ploše úseku; vč. odvozu a uložení na skládku KSÚSV (14 km)</t>
  </si>
  <si>
    <t>166,393*0,140=23,295 [A]</t>
  </si>
  <si>
    <t>121103</t>
  </si>
  <si>
    <t>SEJMUTÍ ORNICE NEBO LESNÍ PŮDY S ODVOZEM DO 3KM</t>
  </si>
  <si>
    <t>tl. 100 mm, dotčené zelené plochy, vč. odvozu a uložení na mezideponii</t>
  </si>
  <si>
    <t>89,068*0,100=8,907 [A]</t>
  </si>
  <si>
    <t>položka zahrnuje sejmutí ornice bez ohledu na tloušťku vrstvy a její vodorovnou dopravu 
nezahrnuje uložení na trvalou skládku</t>
  </si>
  <si>
    <t>122733</t>
  </si>
  <si>
    <t>ODKOPÁVKY A PROKOPÁVKY OBECNÉ TŘ. I, ODVOZ DO 3KM</t>
  </si>
  <si>
    <t>odkop stávajících krajnic a odkop savhu pro opevnění svahu, 25% bude uloženo na mezideponii pro další použití, množství, vhodnost, podmínečná vhodnost a případná úprava pro další použití posouzena geotechnikem viz. SO 000 pol. 02971; ČERPÁNO SE SOUHLASEM INVESTORA</t>
  </si>
  <si>
    <t>0,25*34,664=8,666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</si>
  <si>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</si>
  <si>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odkop stávajícho tělesa pro osazení geomřížoviny, 25% bude uloženo na mezideponii pro další použití, množství, vhodnost, podmínečná vhodnost a případná úprava pro další použití posouzena geotechnikem viz. SO 000 pol. 02971; ČERPÁNO SE SOUHLASEM INVESTORA</t>
  </si>
  <si>
    <t>0,25*42,504=10,626 [A]</t>
  </si>
  <si>
    <t>122737</t>
  </si>
  <si>
    <t>ODKOPÁVKY A PROKOPÁVKY OBECNÉ TŘ. I, ODVOZ DO 16KM</t>
  </si>
  <si>
    <t>odkop stávajících krajnic a odkop svahu pro opevnění svahu, 75% celkového množství dále nevyužitelné, bude uloženo na skládku/recyklační centrum; množství a nevhodnost pro následné použití do zásypu posouzena geotechnikem viz. SO 000 pol. 02971; ČERPÁNO SE SOUHLASEM INVESTORA</t>
  </si>
  <si>
    <t>0,75*34,664=25,998 [A]</t>
  </si>
  <si>
    <t>odkop stávajícho tělesa pro osazení geomřížoviny, 75% celkového množství dále nevyužitelné, bude uloženo na skládku/recyklační centrum; množství a nevhodnost pro následné použití do zásypu posouzena geotechnikem viz. SO 000 pol. 02971; ČERPÁNO SE SOUHLASEM INVESTORA</t>
  </si>
  <si>
    <t>0,75*42,504=31,878 [A]</t>
  </si>
  <si>
    <t>odkop pro sanaci zemní pláně (aktivní zóny) v případě zastižení neúnosného podloží, 50% celkového množství dále nevyužitelné, bude uloženo na skládku/recyklační centrum; ČERPÁNO SE SOUHLASEM INVESTORA</t>
  </si>
  <si>
    <t>132837</t>
  </si>
  <si>
    <t>HLOUBENÍ RÝH ŠÍŘ DO 2M PAŽ I NEPAŽ TŘ. II, ODVOZ DO 16KM</t>
  </si>
  <si>
    <t>hloubení rýh pro přípojku uliční vpusti, vč. odvozu  a uložení na skládku/recyklační centrum do 13 km</t>
  </si>
  <si>
    <t>9,80*0,80*0,80=6,272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</si>
  <si>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</si>
  <si>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17110</t>
  </si>
  <si>
    <t>ULOŽENÍ SYPANINY DO NÁSYPŮ SE ZHUTNĚNÍM</t>
  </si>
  <si>
    <t>dosypání násypu komunikace, včetně dovozu z meziskládky 3 km (45%); ČERPÁNO SE SOUHLASEM INVESTORA</t>
  </si>
  <si>
    <t>8,666+10,626=19,292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</si>
  <si>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</si>
  <si>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</si>
  <si>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</si>
  <si>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zeminy z odhumusování a výkopů na mezideponii pro zpětné použití</t>
  </si>
  <si>
    <t>18,886+8,907+8,666+10,626=47,085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</si>
  <si>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</si>
  <si>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</si>
  <si>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</si>
  <si>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dosypání svahů komunikace, zemina vhodná pro stavbu zemního tělesa dle ČSN 73 6133, hutněná na  Id&gt;0,9, po vrstvách max. tl. 0,30 m, vč. dopravy (55%); ČERPÁNO SE SOUHLASEM INVESTORA</t>
  </si>
  <si>
    <t>43,400-19,292=24,108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</si>
  <si>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</si>
  <si>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</si>
  <si>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</si>
  <si>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zemní pláň pod vozovkou</t>
  </si>
  <si>
    <t>položka zahrnuje úpravu pláně včetně vyrovnání výškových rozdílů. Míru zhutnění určuje projekt.</t>
  </si>
  <si>
    <t>18130</t>
  </si>
  <si>
    <t>ÚPRAVA PLÁNĚ BEZ ZHUTNĚNÍ</t>
  </si>
  <si>
    <t>svahování svahu násypu a pod odlážděním svahů</t>
  </si>
  <si>
    <t>89,068+72,380=161,448 [A]</t>
  </si>
  <si>
    <t>položka zahrnuje úpravu pláně včetně vyrovnání výškových rozdílů</t>
  </si>
  <si>
    <t>23</t>
  </si>
  <si>
    <t>18223</t>
  </si>
  <si>
    <t>ROZPROSTŘENÍ ORNICE VE SVAHU V TL DO 0,20M</t>
  </si>
  <si>
    <t>rozprostření humózní vrstvy v tl. 150 mm, vč. dovozu z meziskládky z 3 km</t>
  </si>
  <si>
    <t>8,907/0,15=59,380 [A]</t>
  </si>
  <si>
    <t>položka zahrnuje: 
nutné přemístění ornice z dočasných skládek vzdálených do 50m 
rozprostření ornice v předepsané tloušťce ve svahu přes 1:5</t>
  </si>
  <si>
    <t>24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</si>
  <si>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</si>
  <si>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</si>
  <si>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</si>
  <si>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</si>
  <si>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25</t>
  </si>
  <si>
    <t>21450</t>
  </si>
  <si>
    <t>SANAČNÍ VRSTVY Z KAMENIVA</t>
  </si>
  <si>
    <t>sanace zemní pláně (aktivní zóny) v případě zastižení neúnosného podloží: výměna za vrstvu hutněného kameniva potřebné frakce dle ČSN 73 6133 (předpoklad nakupovaný materiál 0/63) - ČERPÁNÍ PODMÍNĚNO SOUHLASEM INVESTORA</t>
  </si>
  <si>
    <t>položka zahrnuje dodávku předepsaného kameniva, mimostaveništní a vnitrostaveništní dopravu a jeho uložení 
není-li v zadávací dokumentaci uvedeno jinak, jedná se o nakupovaný materiál</t>
  </si>
  <si>
    <t>26</t>
  </si>
  <si>
    <t>289972</t>
  </si>
  <si>
    <t>OPLÁŠTĚNÍ (ZPEVNĚNÍ) Z GEOMŘÍŽOVIN</t>
  </si>
  <si>
    <t>HDPE jednoosá monolitická geomříž, hmotnost min. 450 g/m2</t>
  </si>
  <si>
    <t>2*3,00*28,00=168,000 [A]</t>
  </si>
  <si>
    <t>Položka zahrnuje: 
- dodávku předepsané geomřížoviny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</si>
  <si>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</si>
  <si>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27</t>
  </si>
  <si>
    <t>33817C</t>
  </si>
  <si>
    <t>SLOUPKY PLOTOVÉ Z DÍLCŮ KOVOVÝCH  DO BETONOVÝCH PATEK</t>
  </si>
  <si>
    <t>KS</t>
  </si>
  <si>
    <t>demontáž (a odvoz na mezideponii) a zpětná montáž sloupků oplocení p. č. 1/1</t>
  </si>
  <si>
    <t>- dodání a osazení předepsaného sloupku včetně PKO 
- případnou betonovou patku z předepsané třídy betonu 
- nutné zemní práce</t>
  </si>
  <si>
    <t>Vodorovné konstrukce</t>
  </si>
  <si>
    <t>28</t>
  </si>
  <si>
    <t>465512</t>
  </si>
  <si>
    <t>DLAŽBY Z LOMOVÉHO KAMENE NA MC</t>
  </si>
  <si>
    <t>opevnění svahu silničního tělesa do betonového lože, celková tloušťka min. 300 mm, včetně zesílené patky z monolitického betonu</t>
  </si>
  <si>
    <t>1,900*28,000=53,200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</si>
  <si>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</si>
  <si>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29</t>
  </si>
  <si>
    <t>56334</t>
  </si>
  <si>
    <t>VOZOVKOVÉ VRSTVY ZE ŠTĚRKODRTI TL. DO 200MM</t>
  </si>
  <si>
    <t>vrstva ŠDA na celou plochu úpravy komunikace, tl. min. 200 mm; nakupovaný materiál (75%)</t>
  </si>
  <si>
    <t>(177,037+191,583)-94,430=274,190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</si>
  <si>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</si>
  <si>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30</t>
  </si>
  <si>
    <t>vrstva ŠDA na celou plochu úpravy komunikace, tl. min. 200 mm; vyzískaný materiál (25%), dovoz z mezideponie - ČERPÁNO SE SOUHLASEM TDI A INVESTORA</t>
  </si>
  <si>
    <t>18,886/0,20=94,430 [A]</t>
  </si>
  <si>
    <t>31</t>
  </si>
  <si>
    <t>572121</t>
  </si>
  <si>
    <t>INFILTRAČNÍ POSTŘIK ASFALTOVÝ DO 1,0KG/M2</t>
  </si>
  <si>
    <t>na ŠDA, vč. podrcení drobným kamenivem; PI-A dle ČSN 73 6129, množství zbytkového pojiva 0,25 kg/m2</t>
  </si>
  <si>
    <t>32</t>
  </si>
  <si>
    <t>dvě vrstvy, na ložné a podkladní vrstvě; PS-A dle ČSN 73 6129, množství zbytkového pojiva 0,25 kg/m2</t>
  </si>
  <si>
    <t>169,209+172,752=341,961 [A]</t>
  </si>
  <si>
    <t>33</t>
  </si>
  <si>
    <t>574A34</t>
  </si>
  <si>
    <t>ASFALTOVÝ BETON PRO OBRUSNÉ VRSTVY ACO 11+, 11S TL. 40MM</t>
  </si>
  <si>
    <t>asf. beton ACO 11+, tl. 40 mm, 50/70, v celém úseku, dle ČSN 73 6121 a ČSN EN 13108-1 ed.2</t>
  </si>
  <si>
    <t>34</t>
  </si>
  <si>
    <t>574C46</t>
  </si>
  <si>
    <t>ASFALTOVÝ BETON PRO LOŽNÍ VRSTVY ACL 16+, 16S TL. 50MM</t>
  </si>
  <si>
    <t>asf. beton ACL 16+, tl. 50 mm, 50/70, v celém úseku, dle ČSN 73 6121 a ČSN EN 13108-1 ed.2</t>
  </si>
  <si>
    <t>35</t>
  </si>
  <si>
    <t>574E56</t>
  </si>
  <si>
    <t>ASFALTOVÝ BETON PRO PODKLADNÍ VRSTVY ACP 16+, 16S TL. 60MM</t>
  </si>
  <si>
    <t>podkladní vrstva, asf. beton ACP 16+, tl. 60 mm, v celém úseku, 50/70, dle ČSN 73 6121 a ČSN EN 13108-1 ed.2</t>
  </si>
  <si>
    <t>36</t>
  </si>
  <si>
    <t>587206</t>
  </si>
  <si>
    <t>PŘEDLÁŽDĚNÍ KRYTU Z BETONOVÝCH DLAŽDIC SE ZÁMKEM</t>
  </si>
  <si>
    <t>předláždění chodníku v místě napojení kanalizace, včetně nového lože z drti (0.2 m3) a ŠD (1,0 m3), včetně výkopu a odvozu stávajícího lože (1,20 m3) na skládku/recyklační centrum 13 km a uložení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</si>
  <si>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</si>
  <si>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Přidružená stavební výroba</t>
  </si>
  <si>
    <t>37</t>
  </si>
  <si>
    <t>76792</t>
  </si>
  <si>
    <t>OPLOCENÍ Z DRÁTĚNÉHO PLETIVA POTAŽENÉHO PLASTEM</t>
  </si>
  <si>
    <t>demontáž (a odvoz na mezideponii) a zpětná montáž oplocení p. č. 1/1</t>
  </si>
  <si>
    <t>1,50*25,00=37,500 [A]</t>
  </si>
  <si>
    <t>- položka zahrnuje vedle vlastního pletiva i rámy, rošty, lišty, kování, podpěrné, závěsné, upevňovací prvky, spojovací a těsnící materiál, pomocný materiál, kompletní povrchovou úpravu. 
- nejsou zahrnuty sloupky, které se vykazují v samostatných položkách 338**, není zahrnuta podezdívka (272**) 
- součástí položky je  případně i ostnatý drát, uvažovaná plocha se pak vypočítává po horní hranu drátu.</t>
  </si>
  <si>
    <t>38</t>
  </si>
  <si>
    <t>87427</t>
  </si>
  <si>
    <t>POTRUBÍ Z TRUB PLASTOVÝCH ODPADNÍCH DN DO 100MM</t>
  </si>
  <si>
    <t>odvodnění pláně silničního tělesa, trubky dl. 1,250 m po 3,0 m vytažené skrz opevnění</t>
  </si>
  <si>
    <t>1,250*9=11,250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</si>
  <si>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</si>
  <si>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39</t>
  </si>
  <si>
    <t>87433</t>
  </si>
  <si>
    <t>POTRUBÍ Z TRUB PLASTOVÝCH ODPADNÍCH DN DO 150MM</t>
  </si>
  <si>
    <t>přípojka uliční vpustí DN150, SN10; včetně napojení do stávající kanalizace DN250; včetně lože z písku 0,80 m3 a obsypu štěrkopískem (6,2 m3)</t>
  </si>
  <si>
    <t>40</t>
  </si>
  <si>
    <t>89712</t>
  </si>
  <si>
    <t>VPUSŤ KANALIZAČNÍ ULIČNÍ KOMPLETNÍ Z BETONOVÝCH DÍLCŮ</t>
  </si>
  <si>
    <t>uliční dešťové vpusti s mříží 500/500 (D400), včetně výkopu (1,0 m3), podkladního betonu (0,20 m3), obsypu (0,50 m3) a obetonování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</si>
  <si>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</si>
  <si>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41</t>
  </si>
  <si>
    <t>0,125*56,00=7,000 [A]</t>
  </si>
  <si>
    <t>42</t>
  </si>
  <si>
    <t>předláždění stávajících silničních betonových obrub: vybourání stávajícího lože, nové lože + stávající obrubníky, odhad 5% délky úseku + 2,50 m v místě napojení přípojky - ČERPÁNO SE SOUHLASEM TDI A INVESTORA</t>
  </si>
  <si>
    <t>0,05*28,000+2,500=3,900 [A]</t>
  </si>
  <si>
    <t>43</t>
  </si>
  <si>
    <t>nové silniční betonové obrubníky, včetně lože (24,0 m stadardní, 1,0 m přechodový)</t>
  </si>
  <si>
    <t>24,00+1,00=25,000 [A]</t>
  </si>
  <si>
    <t>44</t>
  </si>
  <si>
    <t>919112</t>
  </si>
  <si>
    <t>ŘEZÁNÍ ASFALTOVÉHO KRYTU VOZOVEK TL DO 100MM</t>
  </si>
  <si>
    <t>řezání spáry v ZÚ</t>
  </si>
  <si>
    <t>45</t>
  </si>
  <si>
    <t>kolem obrubníků a uliční vpusti</t>
  </si>
  <si>
    <t>28,00+25,00=53,000 [A]</t>
  </si>
  <si>
    <t>46</t>
  </si>
  <si>
    <t>příčná spára v ZÚ</t>
  </si>
  <si>
    <t>101.2</t>
  </si>
  <si>
    <t>Propustek ev. č. 3503-1P</t>
  </si>
  <si>
    <t>materiál dle položek: 
12960: 5,940 m3 
122737A: 31,945 m3 
122737B: 99,000 m3 
132837: 6,000 m3 
Celkem: 1,9*(5,940+31,945+99,000+6,000)=271,482 [A]</t>
  </si>
  <si>
    <t>materiál dle položek: 
113323: 33,548 m3 
113327: 100,643 m3 
Celkem: 2,0*(33,548+100,643)=268,382 [A]</t>
  </si>
  <si>
    <t>materiál dle položek: 
11352A: 2,022 m3 
966157: 13,200 m3 
966167: 0,823 m3 
969257: 0,380 m3 
Celkem: 2,5*(2,022+13,200+0,823+0,380)=41,063 [A]</t>
  </si>
  <si>
    <t>015330</t>
  </si>
  <si>
    <t>POPLATKY ZA LIKVIDACI ODPADŮ NEKONTAMINOVANÝCH - 17 05 04  KAMENNÁ SUŤ</t>
  </si>
  <si>
    <t>kámen</t>
  </si>
  <si>
    <t>materiál dle položek: 
967127: 2,000 m3 
967137: 0,584 m3 
Celkem: 2,2*(2,000+0,584)=5,685 [A]</t>
  </si>
  <si>
    <t>0,25*134,190=33,548 [A]</t>
  </si>
  <si>
    <t>0,75*134,190=100,643 [A]</t>
  </si>
  <si>
    <t>9,658+3,822=13,480 [A]</t>
  </si>
  <si>
    <t>13,480*0,150*2,5*13=65,715 [A]</t>
  </si>
  <si>
    <t>113723</t>
  </si>
  <si>
    <t>FRÉZOVÁNÍ ZPEVNĚNÝCH PLOCH ASFALTOVÝCH, ODVOZ DO 3KM</t>
  </si>
  <si>
    <t>asfaltové vrstvy vozovky v celkové tl. 140 mm; vč. odvozu a uložení na meziskládku (14 km) k dalšímu využití</t>
  </si>
  <si>
    <t>asfaltové vrstvy vozovky v celkové tl. 140 mm; vč. odvozu a uložení na skládku KSÚSV (14 km)</t>
  </si>
  <si>
    <t>42,834-6,792=36,042 [A]</t>
  </si>
  <si>
    <t>232,861*0,100=23,286 [A]</t>
  </si>
  <si>
    <t>odkop stávajících krajnic a odkop svahu pro založení propustku, 50% bude uloženo na mezideponii pro další použití, množství, vhodnost, podmínečná vhodnost a případná úprava pro další použití posouzena geotechnikem viz. SO 000 pol. 02971; ČERPÁNO SE SOUHLASEM INVESTORA</t>
  </si>
  <si>
    <t>0,50*63,890=31,945 [A]</t>
  </si>
  <si>
    <t>odkop stávajících krajnic a odkop svahu pro založení propustku, 50% celkového množství dále nevyužitelné, bude uloženo na skládku/recyklační centrum; množství a nevhodnost pro následné použití do zásypu posouzena geotechnikem viz. SO 000 pol. 02971; ČERPÁNO SE SOUHLASEM INVESTORA</t>
  </si>
  <si>
    <t>odkop pro sanaci zemní pláně (aktivní zóny) v případě zastižení neúnosného podloží, dále nevyužitelné, bude uloženo na skládku/recyklační centrum; ČERPÁNO SE SOUHLASEM INVESTORA</t>
  </si>
  <si>
    <t>2,200*4,000=8,800 [A]</t>
  </si>
  <si>
    <t>12960</t>
  </si>
  <si>
    <t>ČIŠTĚNÍ VODOTEČÍ A MELIORAČ KANÁLŮ OD NÁNOSŮ</t>
  </si>
  <si>
    <t>vyčištění dna koryta od nánosů, prům. tloušťka 0,15 m, vč. odvozu do 13 km a 
uložení na skládku/recyklační centrum</t>
  </si>
  <si>
    <t>19,800*2,000*0,150=5,940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</si>
  <si>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</si>
  <si>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hloubení rýh pro koncové prahy propustku, vč. odvozu  a uložení na skládku/recyklační centrum do 13 km</t>
  </si>
  <si>
    <t>4,000*1,50=6,000 [A]</t>
  </si>
  <si>
    <t>dosypání násypu komunikace, včetně dovozu z meziskládky 3 km; ČERPÁNO SE SOUHLASEM INVESTORA</t>
  </si>
  <si>
    <t>23,286+31,945=55,231 [A]</t>
  </si>
  <si>
    <t>dosypání svahů komunikace, zemina vhodná pro stavbu zemního tělesa dle ČSN 73 6133, hutněná na  Id&gt;0,9, po vrstvách max. tl. 0,30 m, vč. dopravy; ČERPÁNO SE SOUHLASEM INVESTORA</t>
  </si>
  <si>
    <t>137,162-31,945=105,217 [A]</t>
  </si>
  <si>
    <t>hutněný obsyp tubusu mimo půdorys stávajícího propustku, předpokl. materiál frakce 0/20, hutnění na min. 98%PS, nakupovaný materiál splňující požadavky TP dodavatele propustku</t>
  </si>
  <si>
    <t>3,441*13,030=44,836 [A]</t>
  </si>
  <si>
    <t>17380</t>
  </si>
  <si>
    <t>ZEMNÍ KRAJNICE A DOSYPÁVKY Z NAKUPOVANÝCH MATERIÁLŮ</t>
  </si>
  <si>
    <t>vytvoření hutněných zemních krajnic, vč. nákupu s dovozem</t>
  </si>
  <si>
    <t>0,266*45,000=11,970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</si>
  <si>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</si>
  <si>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</si>
  <si>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</si>
  <si>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hutněné lože propustku, předpokl. materiál frakce 0-20, hutnění na min. 98% PS, nakupovaný materiál splňující požadavky TP dodavatele propustku</t>
  </si>
  <si>
    <t>36,164*0,30=10,849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</si>
  <si>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</si>
  <si>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nehutněné lože propustku, předpokl. materiál frakce 0-20, nakupovaný materiál splňující požadavky TP dodavatele propustku</t>
  </si>
  <si>
    <t>36,164*0,150=5,425 [A]</t>
  </si>
  <si>
    <t>základová spára propustku</t>
  </si>
  <si>
    <t>232,861+182,477=415,338 [A]</t>
  </si>
  <si>
    <t>23,286/0,15=155,240 [A]</t>
  </si>
  <si>
    <t>281451</t>
  </si>
  <si>
    <t>INJEKTOVÁNÍ NÍZKOTLAKÉ Z CEMENTOVÉ MALTY NA POVRCHU</t>
  </si>
  <si>
    <t>tlaková injektáž, dokonalé vyplnění zbylého prostoru mezi vrcholem stávající klenby 
a dříve provedeným výplňovým betonem, včetně bednění čel</t>
  </si>
  <si>
    <t>0,45*8,45=3,803 [A]</t>
  </si>
  <si>
    <t>Položka injektážních prací obsahuje kompletní práce, mimo zřízení vrtů (vykazují se položkami 261, 262), které jsou nutné pro předepsanou funkci injektáže (statickou, těsnící a pod.).  
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</si>
  <si>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28997</t>
  </si>
  <si>
    <t>OPLÁŠTĚNÍ (ZPEVNĚNÍ) Z GEOTEXTILIE A GEOMŘÍŽOVIN</t>
  </si>
  <si>
    <t>separační geotextilie pod hutněnou vrstvou podkladu roury, hmotnost min. 350 g/m2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</si>
  <si>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</si>
  <si>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demontáž (a odvoz na mezideponii) a zpětná montáž sloupků oplocení p. č. 286/1 a 286/2</t>
  </si>
  <si>
    <t>6+6=12,000 [A]</t>
  </si>
  <si>
    <t>458312</t>
  </si>
  <si>
    <t>VÝPLŇ ZA OPĚRAMI A ZDMI Z PROST BETONU DO C12/15</t>
  </si>
  <si>
    <t>C 12/15 XC2, výplň prostoru mezi novým propustkem a původní klenbou do úrovně 
cca 0,5 m pod vrchol klenby, dokonalé provedení bez kaveren, vč. bednění</t>
  </si>
  <si>
    <t>2,77*8,45=23,407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</si>
  <si>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</si>
  <si>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46321</t>
  </si>
  <si>
    <t>ROVNANINA Z LOMOVÉHO KAMENE</t>
  </si>
  <si>
    <t>opevnění koryta toku na vtoku z rovnaniny z lomového kamene (kámen 50-150 kg/ks), nakupovaný materiál, vč. dopravy; plocha 3,60 m2, průměrná tloušťka 0,50 m</t>
  </si>
  <si>
    <t>3,60*0,50=1,800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</si>
  <si>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</si>
  <si>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opevnění koryta toku na výtoku - stabilizační pás z rovnaniny z lomového kamene (kámen 200-500 kg/ks), nakupovaný materiál, vč. dopravy; plocha 2,50 m2, průměrná tloušťka 0,70 m</t>
  </si>
  <si>
    <t>2,50*0,70=1,750 [A]</t>
  </si>
  <si>
    <t>opevnění svahu silničního tělesa do betonového lože, celková tloušťka min. 300 mm, včetně patních zídek na koncích tubusu a nátoku u silnice, vč. vytvoření žlábků</t>
  </si>
  <si>
    <t>182,477*0,30+10,311+13,365=78,419 [A]</t>
  </si>
  <si>
    <t>46731</t>
  </si>
  <si>
    <t>STUPNĚ A PRAHY VODNÍCH KORYT Z PROSTÉHO BETONU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</si>
  <si>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</si>
  <si>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56330</t>
  </si>
  <si>
    <t>VOZOVKOVÉ VRSTVY ZE ŠTĚRKODRTI</t>
  </si>
  <si>
    <t>protažení dolní vrstvy ŠDA v tloušťce minimálně 150 mm</t>
  </si>
  <si>
    <t>45,00*0,175*1,550=12,206 [A]</t>
  </si>
  <si>
    <t>(321,358+342,417)-167,740=496,035 [A]</t>
  </si>
  <si>
    <t>33,548/0,20=167,740 [A]</t>
  </si>
  <si>
    <t>56960</t>
  </si>
  <si>
    <t>ZPEVNĚNÍ KRAJNIC Z RECYKLOVANÉHO MATERIÁLU</t>
  </si>
  <si>
    <t>nové krajnice š. 150 cm (tl. 15 cm), asf. recyklát, vč. dovozu z mezideponie 3 km; čerpáno se souhlasem TDI</t>
  </si>
  <si>
    <t>45,282*0,15=6,792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</si>
  <si>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</si>
  <si>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309,915+315,104=625,019 [A]</t>
  </si>
  <si>
    <t>47</t>
  </si>
  <si>
    <t>767911</t>
  </si>
  <si>
    <t>OPLOCENÍ Z DRÁTĚNÉHO PLETIVA POZINKOVANÉHO STANDARDNÍHO</t>
  </si>
  <si>
    <t>demontáž (a odvoz na mezideponii) a zpětná montáž oplocení p. č. 286/1 a 286/2, předpoklad 30% nového materiálu navíc</t>
  </si>
  <si>
    <t>1,30*(1,50*(18,00+17,50))=69,225 [A]</t>
  </si>
  <si>
    <t>- položka zahrnuje vedle vlastního pletiva i rámy, rošty, lišty, kování, podpěrné, závěsné, upevňovací prvky, spojovací a těsnící materiál, pomocný materiál, kompletní povrchovou úpravu. 
- nejsou zahrnuty sloupky a vzpěry, které se vykazují v samostatných položkách 338**, není zahrnuta podezdívka (272**) 
- součástí položky je  případně i ostnatý drát, uvažovaná plocha se pak vypočítává po horní hranu drátu.</t>
  </si>
  <si>
    <t>48</t>
  </si>
  <si>
    <t>1,250*15=18,750 [A]</t>
  </si>
  <si>
    <t>49</t>
  </si>
  <si>
    <t>50</t>
  </si>
  <si>
    <t>9111C1</t>
  </si>
  <si>
    <t>ZÁBRADLÍ SILNIČNÍ LANKOVÉ - DODÁVKA A MONTÁŽ</t>
  </si>
  <si>
    <t>bezpečnostní zábradlí s nerezovými lanky, včetně kotvení do čela propustku</t>
  </si>
  <si>
    <t>2,000+2,000=4,000 [A]</t>
  </si>
  <si>
    <t>položka zahrnuje: 
- dodání zábradlí bez ohledu na materiál sloupků (ocel, kompozit) včetně předepsané povrchové úpravy 
- osazení sloupků zaberaněním nebo osazením do betonových bloků bez ohledu na jejich materiál (včetně betonových bloků a nutných zemních prací) 
- případné bednění ( trubku) betonové patky v gabionové zdi</t>
  </si>
  <si>
    <t>51</t>
  </si>
  <si>
    <t>9113A3</t>
  </si>
  <si>
    <t>SVODIDLO OCEL SILNIČ JEDNOSTR, ÚROVEŇ ZADRŽ N1, N2 - DEMONTÁŽ S PŘESUNEM</t>
  </si>
  <si>
    <t>stávající ocelové svodidlo, včetně odvozu do depozitu investora (14 km)</t>
  </si>
  <si>
    <t>27,100+20,000=47,100 [A]</t>
  </si>
  <si>
    <t>položka zahrnuje: 
- demontáž a odstranění zařízení 
- jeho odvoz na předepsané místo</t>
  </si>
  <si>
    <t>52</t>
  </si>
  <si>
    <t>9113B1</t>
  </si>
  <si>
    <t>SVODIDLO OCEL SILNIČ JEDNOSTR, ÚROVEŇ ZADRŽ H1 -DODÁVKA A MONTÁŽ</t>
  </si>
  <si>
    <t>nové silniční ocelové svodidlo s beraněnými sloupky pro úroveň zadržení H1, vč. výškových náběhů, tloušťka svodnice 4 mm</t>
  </si>
  <si>
    <t>23,40+27,40=50,800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</si>
  <si>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</si>
  <si>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53</t>
  </si>
  <si>
    <t>911CA3</t>
  </si>
  <si>
    <t>SVODIDLO BETON, ÚROVEŇ ZADRŽ N2 VÝŠ 0,8M - DEMONTÁŽ S PŘESUNEM</t>
  </si>
  <si>
    <t>stávající betonové svodidlo, včetně odvozu do depozitu investora (14 km)</t>
  </si>
  <si>
    <t>54</t>
  </si>
  <si>
    <t>91267</t>
  </si>
  <si>
    <t>ODRAZKY NA SVODIDLA</t>
  </si>
  <si>
    <t>dodávka a osazení, oranžové</t>
  </si>
  <si>
    <t>- kompletní dodávka se všemi pomocnými a doplňujícími pracemi a součástmi</t>
  </si>
  <si>
    <t>55</t>
  </si>
  <si>
    <t>0,125*90,00=11,250 [A]</t>
  </si>
  <si>
    <t>56</t>
  </si>
  <si>
    <t>nové silniční betonové obrubníky, včetně lože (44,0 m stadardní, 3,0 m přechodové)</t>
  </si>
  <si>
    <t>44,000+3,000=47,000 [A]</t>
  </si>
  <si>
    <t>57</t>
  </si>
  <si>
    <t>918383</t>
  </si>
  <si>
    <t>PROPUSTY Z TRUB DN DO 1400MM</t>
  </si>
  <si>
    <t>propustek DN1400, trouby HDPE, vč. uložení, vč. seříznutí šikmých čel a spojkování, vč. všech souvisejících prací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</si>
  <si>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</si>
  <si>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58</t>
  </si>
  <si>
    <t>3,845+9,860+5,554=19,259 [A]</t>
  </si>
  <si>
    <t>59</t>
  </si>
  <si>
    <t>kolem obrubníků</t>
  </si>
  <si>
    <t>39,000+4,000=43,000 [A]</t>
  </si>
  <si>
    <t>60</t>
  </si>
  <si>
    <t>61</t>
  </si>
  <si>
    <t>966157</t>
  </si>
  <si>
    <t>BOURÁNÍ KONSTRUKCÍ Z PROST BETONU S ODVOZEM DO 16KM</t>
  </si>
  <si>
    <t>opevnění koryta a svahu, uložení na skládku/recyklační centrum</t>
  </si>
  <si>
    <t>0,450+0,700+0,250+11,800=13,200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</si>
  <si>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</si>
  <si>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62</t>
  </si>
  <si>
    <t>966167</t>
  </si>
  <si>
    <t>BOURÁNÍ KONSTRUKCÍ ZE ŽELEZOBETONU S ODVOZEM DO 16KM</t>
  </si>
  <si>
    <t>římsy na čelech propustku, vč. uložení na skládku/recyklační centrum</t>
  </si>
  <si>
    <t>0,179*4,600=0,823 [A]</t>
  </si>
  <si>
    <t>63</t>
  </si>
  <si>
    <t>967127</t>
  </si>
  <si>
    <t>VYBOURÁNÍ ČÁSTÍ KONSTR KAMENNÝCH NA SUCHO S ODVOZEM DO 16KM</t>
  </si>
  <si>
    <t>stávající kamenné patníky, vč. uložení na skládku/recyklační centrum</t>
  </si>
  <si>
    <t>0,25*8,0=2,000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</si>
  <si>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</si>
  <si>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64</t>
  </si>
  <si>
    <t>967137</t>
  </si>
  <si>
    <t>VYBOURÁNÍ ČÁSTÍ KONSTRUKCÍ KAMENNÝCH NA MC S ODVOZEM DO 16KM</t>
  </si>
  <si>
    <t>části čelní zdi propustku, vč. uložení na skládku/recyklační centrum</t>
  </si>
  <si>
    <t>0,127*4,600=0,584 [A]</t>
  </si>
  <si>
    <t>65</t>
  </si>
  <si>
    <t>969257</t>
  </si>
  <si>
    <t>VYBOURÁNÍ POTRUBÍ DN DO 500MM KANALIZAČ</t>
  </si>
  <si>
    <t>vybourání části stávající betonových trub DN500, vč. odvozu a uložení na skládku/recyklační centrum (14 km)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</si>
  <si>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</si>
  <si>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101.3</t>
  </si>
  <si>
    <t>Odvodnění silnice v Km 0.323-0.366</t>
  </si>
  <si>
    <t>materiál dle položek: 
122737A: 33,895 m3 
122737B: 103,200 m3 
131737: 19,612 m3 
132837A: 13,545 m3 
132837B: 9,295 m3 
Celkem: 1,9*(33,895+103,200+19,612+13,545+9,295)=341,139 [A]</t>
  </si>
  <si>
    <t>NO - asfaltové vrstvy MK</t>
  </si>
  <si>
    <t>materiál dle položek: 
11372A: 0,590 m3 
Celkem: 2,1*0,590=1,239 [A]</t>
  </si>
  <si>
    <t>materiál dle položek: 
113327A: 78,266 m3 
113327B: 2,584 m3 
Celkem: 2,0*(78,266+2,584)=161,700 [A]</t>
  </si>
  <si>
    <t>147,200*1,20=176,640 [A]</t>
  </si>
  <si>
    <t>silnice III/3503, podkladní vozovkové vrstvy v tl. 420 mm, 25% bude uloženo na mezideponii pro další použití, množství, vhodnost, podmínečná vhodnost a případná úprava pro další použití posouzena geotechnikem viz. SO 000 pol. 02971; ČERPÁNO SE SOUHLASEM INVESTORA</t>
  </si>
  <si>
    <t>0,25*104,354=26,089 [A]</t>
  </si>
  <si>
    <t>silnice III/3503, podkladní vozovkové vrstvy v tl. 420 mm, 75% celkového množství dále nevyužitelné, bude uloženo na skládku/recyklační centrum; množství a nevhodnost pro následné použití do zásypu posouzena geotechnikem viz. SO 000 pol. 02971; ČERPÁNO SE SOUHLASEM INVESTORA</t>
  </si>
  <si>
    <t>0,75*104,354=78,266 [A]</t>
  </si>
  <si>
    <t>MK, podkladní vozovkové vrstvy v tl. 290 mm, 100% celkového množství</t>
  </si>
  <si>
    <t>0,290*8,909=2,584 [A]</t>
  </si>
  <si>
    <t>asfaltové vrstvy vozovky v celkové tl. 130 mm; vč. odvozu a uložení na meziskládku (14 km) k dalšímu využití</t>
  </si>
  <si>
    <t>asfaltové vrstvy vozovky v celkové tl. 130 mm v celé ploše úseku; vč. odvozu a uložení na skládku KSÚSV (14 km)</t>
  </si>
  <si>
    <t>30,656-9,834=20,822 [A]</t>
  </si>
  <si>
    <t>11372A</t>
  </si>
  <si>
    <t>FRÉZOVÁNÍ ZPEVNĚNÝCH PLOCH ASFALTOVÝCH - BEZ DOPRAVY</t>
  </si>
  <si>
    <t>MK, asfaltové vrstvy vozovky v celkové tl. 100 mm; vč. uložení na skládku NO</t>
  </si>
  <si>
    <t>11372B</t>
  </si>
  <si>
    <t>FRÉZOVÁNÍ ZPEVNĚNÝCH PLOCH ASFALTOVÝCH - DOPRAVA</t>
  </si>
  <si>
    <t>MK, asfaltové vrstvy vozovky v celkové tl. 100 mm; odvoz na skládku NO (55 km)</t>
  </si>
  <si>
    <t>0,590*2,10*55=68,145 [A]</t>
  </si>
  <si>
    <t>tl. 150 mm, dotčené zelené plochy, vč. odvozu a uložení na mezideponii</t>
  </si>
  <si>
    <t>17,745+1,712+31,936=51,393 [A]</t>
  </si>
  <si>
    <t>odkop stávajících krajnic a odkop svahu pro zazubení svahu a žlab, 25% bude uloženo na mezideponii pro další použití, množství, vhodnost, podmínečná vhodnost a případná úprava pro další použití posouzena geotechnikem viz. SO 000 pol. 02971; ČERPÁNO SE SOUHLASEM INVESTORA</t>
  </si>
  <si>
    <t>0,25*45,193=11,298 [A]</t>
  </si>
  <si>
    <t>odkop stávajících krajnic a odkop svahu pro pro zazubení svahu a žlab, 75% celkového množství dále nevyužitelné, bude uloženo na skládku/recyklační centrum; množství a nevhodnost pro následné použití do zásypu posouzena geotechnikem viz. SO 000 pol. 02971; ČERPÁNO SE SOUHLASEM INVESTORA</t>
  </si>
  <si>
    <t>0,75*45,193=33,895 [A]</t>
  </si>
  <si>
    <t>2,400*43,000=103,200 [A]</t>
  </si>
  <si>
    <t>131733</t>
  </si>
  <si>
    <t>HLOUBENÍ JAM ZAPAŽ I NEPAŽ TŘ. I, ODVOZ DO 3KM</t>
  </si>
  <si>
    <t>výkopová jáma pro horskou vpusť a lomovou šachtu, 25% bude uloženo na mezideponii pro další použití, množství, vhodnost, podmínečná vhodnost a případná úprava pro další použití posouzena geotechnikem viz. SO 000 pol. 02971; ČERPÁNO SE SOUHLASEM INVESTORA</t>
  </si>
  <si>
    <t>0,25*(13,108+13,041)=6,537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</si>
  <si>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</si>
  <si>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131737</t>
  </si>
  <si>
    <t>HLOUBENÍ JAM ZAPAŽ I NEPAŽ TŘ. I, ODVOZ DO 16KM</t>
  </si>
  <si>
    <t>výkopová jáma pro horskou vpusť a lomovou šachtu, 75% dále nevyužitelné bude uloženo na skládku/recyklační centrum, množství, vhodnost, podmínečná vhodnost a případná úprava pro další použití posouzena geotechnikem viz. SO 000 pol. 02971; ČERPÁNO SE SOUHLASEM INVESTORA</t>
  </si>
  <si>
    <t>0,75*(13,108+13,041)=19,612 [A]</t>
  </si>
  <si>
    <t>132833</t>
  </si>
  <si>
    <t>HLOUBENÍ RÝH ŠÍŘ DO 2M PAŽ I NEPAŽ TŘ. II, ODVOZ DO 3KM</t>
  </si>
  <si>
    <t>hloubení rýhy pro kanalizaci, 25% bude uloženo na mezideponii pro další použití, množství, vhodnost, podmínečná vhodnost a případná úprava pro další použití posouzena geotechnikem viz. SO 000 pol. 02971; ČERPÁNO SE SOUHLASEM INVESTORA</t>
  </si>
  <si>
    <t>0,25*12,393=3,098 [A]</t>
  </si>
  <si>
    <t>hloubení rýh pro silniční drenáž, vč. odvozu  a uložení na skládku/recyklační centrum do 13 km</t>
  </si>
  <si>
    <t>0,315*43,000=13,545 [A]</t>
  </si>
  <si>
    <t>hloubení rýhy pro kanalizaci, vč. odvozu a uložení na skládku/recyklační centrum do 13 km; 75% dále nevyužitelné bude uloženo na skládku, množství, vhodnost, podmínečná vhodnost a případná úprava pro další použití posouzena geotechnikem viz. SO 000 pol. 02971; ČERPÁNO SE SOUHLASEM INVESTORA</t>
  </si>
  <si>
    <t>0,75*12,393=9,295 [A]</t>
  </si>
  <si>
    <t>dosypání násypu komunikace, včetně dovozu z meziskládky 3 km (25%); ČERPÁNO SE SOUHLASEM INVESTORA</t>
  </si>
  <si>
    <t>51,393+11,298+6,537+3,098=72,326 [A]</t>
  </si>
  <si>
    <t>dosypání svahů komunikace, zemina vhodná pro stavbu zemního tělesa dle ČSN 73 6133, hutněná na  Id&gt;0,9, po vrstvách max. tl. 0,30 m, vč. dopravy (75%); ČERPÁNO SE SOUHLASEM INVESTORA</t>
  </si>
  <si>
    <t>47,171-11,298=35,873 [A]</t>
  </si>
  <si>
    <t>0,110*43,000=4,730 [A]</t>
  </si>
  <si>
    <t>17411</t>
  </si>
  <si>
    <t>ZÁSYP JAM A RÝH ZEMINOU SE ZHUTNĚNÍM</t>
  </si>
  <si>
    <t>zpětný zásyp rýhy pro kanalizaci včetně dovozu z meziskládky (75%)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</si>
  <si>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</si>
  <si>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hutněný zásyp rýhy pro kanalizaci z nakupovaného materiálu (25%)</t>
  </si>
  <si>
    <t>4,248-3,098=1,150 [A]</t>
  </si>
  <si>
    <t>zemní pláň pod vozovkou silnice III/3503</t>
  </si>
  <si>
    <t>svahování svahu násypu a pod odlážděním</t>
  </si>
  <si>
    <t>342,620+2,354=344,974 [A]</t>
  </si>
  <si>
    <t>21253</t>
  </si>
  <si>
    <t>TRATIVODY KOMPLET Z TRUB PÁL DREN DN DO 160MM</t>
  </si>
  <si>
    <t>silniční drenáž DN 150, vč. lože z betonu 1,75 m3, obsyp z ŠP 8/32 4,3 m3, podsyp z ŠP 4/8 7,4 m3, geotextilie 86 m2, vč. zaústění do horské vpusti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</si>
  <si>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</si>
  <si>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opevnění svahu koryta vodoteče v místě vyústění kanalizace do betonového lože, celková tloušťka min. 300 mm, včetně patního prahu z monolitického betonu</t>
  </si>
  <si>
    <t>0,853*1,10=0,938 [A]</t>
  </si>
  <si>
    <t>43,00*0,175*1,150=8,654 [A]</t>
  </si>
  <si>
    <t>56333</t>
  </si>
  <si>
    <t>VOZOVKOVÉ VRSTVY ZE ŠTĚRKODRTI TL. DO 150MM</t>
  </si>
  <si>
    <t>vrstva ŠDA na celou plochu úpravy místní komunikace, tl. min. 150 mm; nakupovaný materiál</t>
  </si>
  <si>
    <t>6,445+8,909=15,354 [A]</t>
  </si>
  <si>
    <t>vrstva ŠDA na celou plochu úpravy komunikace (silnice III/3503), tl. min. 200 mm; nakupovaný materiál (75%)</t>
  </si>
  <si>
    <t>(250,419+270,164)-130,445=390,138 [A]</t>
  </si>
  <si>
    <t>vrstva ŠDA na celou plochu úpravy komunikace (silnice III/3503), tl. min. 200 mm; vyzískaný materiál (25%), dovoz z mezideponie - ČERPÁNO SE SOUHLASEM TDI A INVESTORA</t>
  </si>
  <si>
    <t>26,089/0,20=130,445 [A]</t>
  </si>
  <si>
    <t>nové krajnice š. 75 cm (tl. 15 cm), asf. recyklát, vč. dovozu z mezideponie 3 km; čerpáno se souhlasem TDI</t>
  </si>
  <si>
    <t>65,562*0,15=9,834 [A]</t>
  </si>
  <si>
    <t>silnice III/3503, na ŠDA, vč. podrcení drobným kamenivem; PI-A dle ČSN 73 6129, množství zbytkového pojiva 0,25 kg/m2</t>
  </si>
  <si>
    <t>MK, na ŠDA, vč. podrcení drobným kamenivem; PI-A dle ČSN 73 6129, množství zbytkového pojiva 0,25 kg/m2</t>
  </si>
  <si>
    <t>silnice III/3503, dvě vrstvy, na ložné a podkladní vrstvě; PS-A dle ČSN 73 6129, množství zbytkového pojiva 0,25 kg/m2</t>
  </si>
  <si>
    <t>235,817+240,665=476,482 [A]</t>
  </si>
  <si>
    <t>MK, jedna vrstva, na podkladní vrstvě; PS-A dle ČSN 73 6129, množství zbytkového pojiva 0,25 kg/m2</t>
  </si>
  <si>
    <t>silnice III/3503, asf. beton ACO 11+, tl. 40 mm, 50/70, v celém úseku, dle ČSN 73 6121 a ČSN EN 13108-1 ed.2</t>
  </si>
  <si>
    <t>MK, asf. beton ACO 11+, tl. 40 mm, 50/70, v celém úseku, dle ČSN 73 6121 a ČSN EN 13108-1 ed.2</t>
  </si>
  <si>
    <t>silnice III/3503, asf. beton ACL 16+, tl. 50 mm, 50/70, v celém úseku, dle ČSN 73 6121 a ČSN EN 13108-1 ed.2</t>
  </si>
  <si>
    <t>574E46</t>
  </si>
  <si>
    <t>ASFALTOVÝ BETON PRO PODKLADNÍ VRSTVY ACP 16+, 16S TL. 50MM</t>
  </si>
  <si>
    <t>MK, podkladní vrstva, asf. beton ACP 16+, tl. 60 mm, v celém úseku, 50/70, dle ČSN 73 6121 a ČSN EN 13108-1 ed.2</t>
  </si>
  <si>
    <t>silnice III/3503, podkladní vrstva, asf. beton ACP 16+, tl. 60 mm, v celém úseku, 50/70, dle ČSN 73 6121 a ČSN EN 13108-1 ed.2</t>
  </si>
  <si>
    <t>87434</t>
  </si>
  <si>
    <t>POTRUBÍ Z TRUB PLASTOVÝCH ODPADNÍCH DN DO 200MM</t>
  </si>
  <si>
    <t>odvodnění horské vpusti, hloubený úsek, DN200, SN10; včetně napojení do lomové šachty a vyústění do toku; včetně lože z písku 0/4 (1,0 m3) a obsypu štěrkopískem (5,1 m3)</t>
  </si>
  <si>
    <t>874343</t>
  </si>
  <si>
    <t>POTRUBÍ Z TRUB PLAST ODPAD DN DO 200MM BEZVÝKOP TECHNOLOGIÍ</t>
  </si>
  <si>
    <t>odvodnění horské vpusti, úsek protlakem, DN200, SN10; včetně napojení do horské vpusti a lomové šachty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</si>
  <si>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event. nutnou úpravu vstupní a výstupní šachty včetně nezbytných zemních prací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zahrnují i práce spojené s nutnými obtoky, převáděním a čerpáním vody 
nezahrnuje zkoušky vodotěsnosti a televizní prohlídku</t>
  </si>
  <si>
    <t>89413</t>
  </si>
  <si>
    <t>ŠACHTY KANALIZAČNÍ Z BETON DÍLCŮ NA POTRUBÍ DN DO 200MM</t>
  </si>
  <si>
    <t>DN1000, prefabrikované dno, včetně poklopu, stupadel, opatření povrchů betonu izolací proti zemní vlhkosti 6.3 m2, podkladní beton 0.25 m3; včetně obsypu 5,83 m3 (z meziskládky 3,26 m3 (55%), nakupovaný materiál 2,57 m3 (45%))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</si>
  <si>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</si>
  <si>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89722</t>
  </si>
  <si>
    <t>VPUSŤ KANALIZAČNÍ HORSKÁ KOMPLETNÍ Z BETON DÍLCŮ</t>
  </si>
  <si>
    <t>rozměry 1250/650/1500 (D/Š/H), včetně mříže, opatření povrchů betonu izolací proti zemní vlhkosti 8,3 m2, podkladní beton 0,20 m3; včetně obsypu 4,86 m3 (z meziskládky 3,28 m3 (65%), nakupovaný materiál 1,58 m3 (35%))</t>
  </si>
  <si>
    <t>91228</t>
  </si>
  <si>
    <t>SMĚROVÉ SLOUPKY Z PLAST HMOT VČETNĚ ODRAZNÉHO PÁSKU</t>
  </si>
  <si>
    <t>sloupky bílé</t>
  </si>
  <si>
    <t>2*5=10,000 [A]</t>
  </si>
  <si>
    <t>položka zahrnuje: 
- dodání a osazení sloupku včetně nutných zemních prací 
- vnitrostaveništní a mimostaveništní doprava 
- odrazky plastové nebo z retroreflexní fólie</t>
  </si>
  <si>
    <t>0,125*86,00=10,750 [A]</t>
  </si>
  <si>
    <t>řezání spáry v KÚ silnice III/3503 + MK</t>
  </si>
  <si>
    <t>5,125+7,120=12,245 [A]</t>
  </si>
  <si>
    <t>příčná spára v KÚ III/3503 + MK</t>
  </si>
  <si>
    <t>935212</t>
  </si>
  <si>
    <t>PŘÍKOPOVÉ ŽLABY Z BETON TVÁRNIC ŠÍŘ DO 600MM DO BETONU TL 100MM</t>
  </si>
  <si>
    <t>zřízení žlabu z prefa tvárnic do betonového lože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</si>
  <si>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</si>
  <si>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151</t>
  </si>
  <si>
    <t>DIO</t>
  </si>
  <si>
    <t>03710</t>
  </si>
  <si>
    <t>POMOC PRÁCE ZAJIŠŤ NEBO ZŘÍZ OBJÍŽĎKY A PŘÍSTUP CESTY</t>
  </si>
  <si>
    <t>Přechodné DZ po dobu výstavby, dodávka, montáž, demontáž, pronájem vč. pravidelné údržby po dobu od převedení dopravy na objízdné trasy do doby předčasného užívání, dle návrhu DZ</t>
  </si>
  <si>
    <t>zahrnuje objednatelem povolené náklady na požadovaná zařízení zhotovitele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</si>
  <si>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</si>
  <si>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</si>
  <si>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</si>
  <si>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Zajištění obslužnosti obce Věžnice nad rámec zajištění dopravy Krajem Vysočina, předpoklad pracovní den 2x Věžnice – Polná, 3 km - ČERPÁNO SE SOUHLASEM INVESTORA</t>
  </si>
  <si>
    <t>914863</t>
  </si>
  <si>
    <t>STÁLÁ DOPRAV ZAŘÍZ Z4 HLINÍK S FÓLIÍ TŘ 1 DEMONTÁŽ</t>
  </si>
  <si>
    <t>demontáž stávajícího DZ (Z4d), vč. odvozu do depozitu investora</t>
  </si>
  <si>
    <t>Položka zahrnuje odstranění, demontáž a odklizení materiálu s odvozem na předepsané místo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</si>
</sst>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1.4257812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SUM(C10:C15)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SUM(E10:E15)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2" t="s">
        <v>18</v>
      </c>
      <c r="B10" s="23" t="s">
        <v>19</v>
      </c>
      <c r="C10" s="24">
        <f>'000_1'!I3</f>
        <v>0</v>
      </c>
      <c r="D10" s="24">
        <f>'000_1'!O2</f>
        <v>0</v>
      </c>
      <c r="E10" s="24">
        <f t="shared" ref="E10:E15" si="0">C10+D10</f>
        <v>0</v>
      </c>
    </row>
    <row r="11" spans="1:5" ht="12.75" customHeight="1" x14ac:dyDescent="0.2">
      <c r="A11" s="42" t="s">
        <v>141</v>
      </c>
      <c r="B11" s="23" t="s">
        <v>142</v>
      </c>
      <c r="C11" s="24">
        <f>'101_1'!I3</f>
        <v>0</v>
      </c>
      <c r="D11" s="24">
        <f>'101_1'!O2</f>
        <v>0</v>
      </c>
      <c r="E11" s="24">
        <f t="shared" si="0"/>
        <v>0</v>
      </c>
    </row>
    <row r="12" spans="1:5" ht="12.75" customHeight="1" x14ac:dyDescent="0.2">
      <c r="A12" s="42" t="s">
        <v>215</v>
      </c>
      <c r="B12" s="23" t="s">
        <v>216</v>
      </c>
      <c r="C12" s="24">
        <f>'101.1_1'!I3</f>
        <v>0</v>
      </c>
      <c r="D12" s="24">
        <f>'101.1_1'!O2</f>
        <v>0</v>
      </c>
      <c r="E12" s="24">
        <f t="shared" si="0"/>
        <v>0</v>
      </c>
    </row>
    <row r="13" spans="1:5" ht="12.75" customHeight="1" x14ac:dyDescent="0.2">
      <c r="A13" s="42" t="s">
        <v>418</v>
      </c>
      <c r="B13" s="23" t="s">
        <v>419</v>
      </c>
      <c r="C13" s="24">
        <f>'101.2_1'!I3</f>
        <v>0</v>
      </c>
      <c r="D13" s="24">
        <f>'101.2_1'!O2</f>
        <v>0</v>
      </c>
      <c r="E13" s="24">
        <f t="shared" si="0"/>
        <v>0</v>
      </c>
    </row>
    <row r="14" spans="1:5" ht="12.75" customHeight="1" x14ac:dyDescent="0.2">
      <c r="A14" s="42" t="s">
        <v>589</v>
      </c>
      <c r="B14" s="23" t="s">
        <v>590</v>
      </c>
      <c r="C14" s="24">
        <f>'101.3_1'!I3</f>
        <v>0</v>
      </c>
      <c r="D14" s="24">
        <f>'101.3_1'!O2</f>
        <v>0</v>
      </c>
      <c r="E14" s="24">
        <f t="shared" si="0"/>
        <v>0</v>
      </c>
    </row>
    <row r="15" spans="1:5" ht="12.75" customHeight="1" x14ac:dyDescent="0.2">
      <c r="A15" s="42" t="s">
        <v>706</v>
      </c>
      <c r="B15" s="23" t="s">
        <v>707</v>
      </c>
      <c r="C15" s="24">
        <f>'151_1'!I3</f>
        <v>0</v>
      </c>
      <c r="D15" s="24">
        <f>'151_1'!O2</f>
        <v>0</v>
      </c>
      <c r="E15" s="24">
        <f t="shared" si="0"/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7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0+O9+O14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0+I9+I14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48</v>
      </c>
      <c r="D9" s="26"/>
      <c r="E9" s="28" t="s">
        <v>49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50</v>
      </c>
      <c r="B10" s="30" t="s">
        <v>28</v>
      </c>
      <c r="C10" s="30" t="s">
        <v>51</v>
      </c>
      <c r="D10" s="25" t="s">
        <v>52</v>
      </c>
      <c r="E10" s="31" t="s">
        <v>53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ht="76.5" x14ac:dyDescent="0.2">
      <c r="A11" s="35" t="s">
        <v>56</v>
      </c>
      <c r="E11" s="36" t="s">
        <v>57</v>
      </c>
    </row>
    <row r="12" spans="1:18" x14ac:dyDescent="0.2">
      <c r="A12" s="37" t="s">
        <v>58</v>
      </c>
      <c r="E12" s="38" t="s">
        <v>52</v>
      </c>
    </row>
    <row r="13" spans="1:18" ht="25.5" x14ac:dyDescent="0.2">
      <c r="A13" t="s">
        <v>59</v>
      </c>
      <c r="E13" s="36" t="s">
        <v>60</v>
      </c>
    </row>
    <row r="14" spans="1:18" ht="12.75" customHeight="1" x14ac:dyDescent="0.2">
      <c r="A14" s="12" t="s">
        <v>47</v>
      </c>
      <c r="B14" s="12"/>
      <c r="C14" s="39" t="s">
        <v>61</v>
      </c>
      <c r="D14" s="12"/>
      <c r="E14" s="28" t="s">
        <v>62</v>
      </c>
      <c r="F14" s="12"/>
      <c r="G14" s="12"/>
      <c r="H14" s="12"/>
      <c r="I14" s="40">
        <f>0+Q14</f>
        <v>0</v>
      </c>
      <c r="J14" s="12"/>
      <c r="O14">
        <f>0+R14</f>
        <v>0</v>
      </c>
      <c r="Q14">
        <f>0+I15+I19+I23+I27+I31+I35+I39+I43+I47+I51+I55+I59+I63+I67+I71+I75+I79+I83+I87+I91+I95</f>
        <v>0</v>
      </c>
      <c r="R14">
        <f>0+O15+O19+O23+O27+O31+O35+O39+O43+O47+O51+O55+O59+O63+O67+O71+O75+O79+O83+O87+O91+O95</f>
        <v>0</v>
      </c>
    </row>
    <row r="15" spans="1:18" x14ac:dyDescent="0.2">
      <c r="A15" s="25" t="s">
        <v>50</v>
      </c>
      <c r="B15" s="30" t="s">
        <v>27</v>
      </c>
      <c r="C15" s="30" t="s">
        <v>63</v>
      </c>
      <c r="D15" s="25" t="s">
        <v>52</v>
      </c>
      <c r="E15" s="31" t="s">
        <v>64</v>
      </c>
      <c r="F15" s="32" t="s">
        <v>54</v>
      </c>
      <c r="G15" s="33">
        <v>1</v>
      </c>
      <c r="H15" s="34"/>
      <c r="I15" s="34">
        <f>ROUND(ROUND(H15,2)*ROUND(G15,3),2)</f>
        <v>0</v>
      </c>
      <c r="J15" s="32" t="s">
        <v>55</v>
      </c>
      <c r="O15">
        <f>(I15*21)/100</f>
        <v>0</v>
      </c>
      <c r="P15" t="s">
        <v>27</v>
      </c>
    </row>
    <row r="16" spans="1:18" ht="25.5" x14ac:dyDescent="0.2">
      <c r="A16" s="35" t="s">
        <v>56</v>
      </c>
      <c r="E16" s="36" t="s">
        <v>65</v>
      </c>
    </row>
    <row r="17" spans="1:16" x14ac:dyDescent="0.2">
      <c r="A17" s="37" t="s">
        <v>58</v>
      </c>
      <c r="E17" s="38" t="s">
        <v>52</v>
      </c>
    </row>
    <row r="18" spans="1:16" x14ac:dyDescent="0.2">
      <c r="A18" t="s">
        <v>59</v>
      </c>
      <c r="E18" s="36" t="s">
        <v>66</v>
      </c>
    </row>
    <row r="19" spans="1:16" x14ac:dyDescent="0.2">
      <c r="A19" s="25" t="s">
        <v>50</v>
      </c>
      <c r="B19" s="30" t="s">
        <v>25</v>
      </c>
      <c r="C19" s="30" t="s">
        <v>67</v>
      </c>
      <c r="D19" s="25" t="s">
        <v>52</v>
      </c>
      <c r="E19" s="31" t="s">
        <v>68</v>
      </c>
      <c r="F19" s="32" t="s">
        <v>54</v>
      </c>
      <c r="G19" s="33">
        <v>1</v>
      </c>
      <c r="H19" s="34"/>
      <c r="I19" s="34">
        <f>ROUND(ROUND(H19,2)*ROUND(G19,3),2)</f>
        <v>0</v>
      </c>
      <c r="J19" s="32" t="s">
        <v>55</v>
      </c>
      <c r="O19">
        <f>(I19*21)/100</f>
        <v>0</v>
      </c>
      <c r="P19" t="s">
        <v>27</v>
      </c>
    </row>
    <row r="20" spans="1:16" ht="25.5" x14ac:dyDescent="0.2">
      <c r="A20" s="35" t="s">
        <v>56</v>
      </c>
      <c r="E20" s="36" t="s">
        <v>69</v>
      </c>
    </row>
    <row r="21" spans="1:16" x14ac:dyDescent="0.2">
      <c r="A21" s="37" t="s">
        <v>58</v>
      </c>
      <c r="E21" s="38" t="s">
        <v>52</v>
      </c>
    </row>
    <row r="22" spans="1:16" x14ac:dyDescent="0.2">
      <c r="A22" t="s">
        <v>59</v>
      </c>
      <c r="E22" s="36" t="s">
        <v>66</v>
      </c>
    </row>
    <row r="23" spans="1:16" x14ac:dyDescent="0.2">
      <c r="A23" s="25" t="s">
        <v>50</v>
      </c>
      <c r="B23" s="30" t="s">
        <v>36</v>
      </c>
      <c r="C23" s="30" t="s">
        <v>70</v>
      </c>
      <c r="D23" s="25" t="s">
        <v>71</v>
      </c>
      <c r="E23" s="31" t="s">
        <v>72</v>
      </c>
      <c r="F23" s="32" t="s">
        <v>54</v>
      </c>
      <c r="G23" s="33">
        <v>1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27</v>
      </c>
    </row>
    <row r="24" spans="1:16" ht="76.5" x14ac:dyDescent="0.2">
      <c r="A24" s="35" t="s">
        <v>56</v>
      </c>
      <c r="E24" s="36" t="s">
        <v>73</v>
      </c>
    </row>
    <row r="25" spans="1:16" x14ac:dyDescent="0.2">
      <c r="A25" s="37" t="s">
        <v>58</v>
      </c>
      <c r="E25" s="38" t="s">
        <v>52</v>
      </c>
    </row>
    <row r="26" spans="1:16" x14ac:dyDescent="0.2">
      <c r="A26" t="s">
        <v>59</v>
      </c>
      <c r="E26" s="36" t="s">
        <v>74</v>
      </c>
    </row>
    <row r="27" spans="1:16" x14ac:dyDescent="0.2">
      <c r="A27" s="25" t="s">
        <v>50</v>
      </c>
      <c r="B27" s="30" t="s">
        <v>38</v>
      </c>
      <c r="C27" s="30" t="s">
        <v>70</v>
      </c>
      <c r="D27" s="25" t="s">
        <v>75</v>
      </c>
      <c r="E27" s="31" t="s">
        <v>72</v>
      </c>
      <c r="F27" s="32" t="s">
        <v>54</v>
      </c>
      <c r="G27" s="33">
        <v>1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27</v>
      </c>
    </row>
    <row r="28" spans="1:16" ht="51" x14ac:dyDescent="0.2">
      <c r="A28" s="35" t="s">
        <v>56</v>
      </c>
      <c r="E28" s="36" t="s">
        <v>76</v>
      </c>
    </row>
    <row r="29" spans="1:16" x14ac:dyDescent="0.2">
      <c r="A29" s="37" t="s">
        <v>58</v>
      </c>
      <c r="E29" s="38" t="s">
        <v>52</v>
      </c>
    </row>
    <row r="30" spans="1:16" x14ac:dyDescent="0.2">
      <c r="A30" t="s">
        <v>59</v>
      </c>
      <c r="E30" s="36" t="s">
        <v>74</v>
      </c>
    </row>
    <row r="31" spans="1:16" x14ac:dyDescent="0.2">
      <c r="A31" s="25" t="s">
        <v>50</v>
      </c>
      <c r="B31" s="30" t="s">
        <v>26</v>
      </c>
      <c r="C31" s="30" t="s">
        <v>70</v>
      </c>
      <c r="D31" s="25" t="s">
        <v>77</v>
      </c>
      <c r="E31" s="31" t="s">
        <v>72</v>
      </c>
      <c r="F31" s="32" t="s">
        <v>54</v>
      </c>
      <c r="G31" s="33">
        <v>1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6" ht="38.25" x14ac:dyDescent="0.2">
      <c r="A32" s="35" t="s">
        <v>56</v>
      </c>
      <c r="E32" s="36" t="s">
        <v>78</v>
      </c>
    </row>
    <row r="33" spans="1:16" x14ac:dyDescent="0.2">
      <c r="A33" s="37" t="s">
        <v>58</v>
      </c>
      <c r="E33" s="38" t="s">
        <v>52</v>
      </c>
    </row>
    <row r="34" spans="1:16" x14ac:dyDescent="0.2">
      <c r="A34" t="s">
        <v>59</v>
      </c>
      <c r="E34" s="36" t="s">
        <v>74</v>
      </c>
    </row>
    <row r="35" spans="1:16" x14ac:dyDescent="0.2">
      <c r="A35" s="25" t="s">
        <v>50</v>
      </c>
      <c r="B35" s="30" t="s">
        <v>79</v>
      </c>
      <c r="C35" s="30" t="s">
        <v>70</v>
      </c>
      <c r="D35" s="25" t="s">
        <v>80</v>
      </c>
      <c r="E35" s="31" t="s">
        <v>72</v>
      </c>
      <c r="F35" s="32" t="s">
        <v>54</v>
      </c>
      <c r="G35" s="33">
        <v>1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6" ht="38.25" x14ac:dyDescent="0.2">
      <c r="A36" s="35" t="s">
        <v>56</v>
      </c>
      <c r="E36" s="36" t="s">
        <v>81</v>
      </c>
    </row>
    <row r="37" spans="1:16" x14ac:dyDescent="0.2">
      <c r="A37" s="37" t="s">
        <v>58</v>
      </c>
      <c r="E37" s="38" t="s">
        <v>52</v>
      </c>
    </row>
    <row r="38" spans="1:16" x14ac:dyDescent="0.2">
      <c r="A38" t="s">
        <v>59</v>
      </c>
      <c r="E38" s="36" t="s">
        <v>74</v>
      </c>
    </row>
    <row r="39" spans="1:16" x14ac:dyDescent="0.2">
      <c r="A39" s="25" t="s">
        <v>50</v>
      </c>
      <c r="B39" s="30" t="s">
        <v>82</v>
      </c>
      <c r="C39" s="30" t="s">
        <v>70</v>
      </c>
      <c r="D39" s="25" t="s">
        <v>83</v>
      </c>
      <c r="E39" s="31" t="s">
        <v>72</v>
      </c>
      <c r="F39" s="32" t="s">
        <v>54</v>
      </c>
      <c r="G39" s="33">
        <v>1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6" ht="25.5" x14ac:dyDescent="0.2">
      <c r="A40" s="35" t="s">
        <v>56</v>
      </c>
      <c r="E40" s="36" t="s">
        <v>84</v>
      </c>
    </row>
    <row r="41" spans="1:16" x14ac:dyDescent="0.2">
      <c r="A41" s="37" t="s">
        <v>58</v>
      </c>
      <c r="E41" s="38" t="s">
        <v>52</v>
      </c>
    </row>
    <row r="42" spans="1:16" x14ac:dyDescent="0.2">
      <c r="A42" t="s">
        <v>59</v>
      </c>
      <c r="E42" s="36" t="s">
        <v>74</v>
      </c>
    </row>
    <row r="43" spans="1:16" x14ac:dyDescent="0.2">
      <c r="A43" s="25" t="s">
        <v>50</v>
      </c>
      <c r="B43" s="30" t="s">
        <v>42</v>
      </c>
      <c r="C43" s="30" t="s">
        <v>70</v>
      </c>
      <c r="D43" s="25" t="s">
        <v>85</v>
      </c>
      <c r="E43" s="31" t="s">
        <v>72</v>
      </c>
      <c r="F43" s="32" t="s">
        <v>54</v>
      </c>
      <c r="G43" s="33">
        <v>1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6" ht="25.5" x14ac:dyDescent="0.2">
      <c r="A44" s="35" t="s">
        <v>56</v>
      </c>
      <c r="E44" s="36" t="s">
        <v>86</v>
      </c>
    </row>
    <row r="45" spans="1:16" x14ac:dyDescent="0.2">
      <c r="A45" s="37" t="s">
        <v>58</v>
      </c>
      <c r="E45" s="38" t="s">
        <v>52</v>
      </c>
    </row>
    <row r="46" spans="1:16" x14ac:dyDescent="0.2">
      <c r="A46" t="s">
        <v>59</v>
      </c>
      <c r="E46" s="36" t="s">
        <v>74</v>
      </c>
    </row>
    <row r="47" spans="1:16" x14ac:dyDescent="0.2">
      <c r="A47" s="25" t="s">
        <v>50</v>
      </c>
      <c r="B47" s="30" t="s">
        <v>44</v>
      </c>
      <c r="C47" s="30" t="s">
        <v>87</v>
      </c>
      <c r="D47" s="25" t="s">
        <v>71</v>
      </c>
      <c r="E47" s="31" t="s">
        <v>88</v>
      </c>
      <c r="F47" s="32" t="s">
        <v>54</v>
      </c>
      <c r="G47" s="33">
        <v>1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27</v>
      </c>
    </row>
    <row r="48" spans="1:16" ht="51" x14ac:dyDescent="0.2">
      <c r="A48" s="35" t="s">
        <v>56</v>
      </c>
      <c r="E48" s="36" t="s">
        <v>89</v>
      </c>
    </row>
    <row r="49" spans="1:16" x14ac:dyDescent="0.2">
      <c r="A49" s="37" t="s">
        <v>58</v>
      </c>
      <c r="E49" s="38" t="s">
        <v>52</v>
      </c>
    </row>
    <row r="50" spans="1:16" x14ac:dyDescent="0.2">
      <c r="A50" t="s">
        <v>59</v>
      </c>
      <c r="E50" s="36" t="s">
        <v>90</v>
      </c>
    </row>
    <row r="51" spans="1:16" x14ac:dyDescent="0.2">
      <c r="A51" s="25" t="s">
        <v>50</v>
      </c>
      <c r="B51" s="30" t="s">
        <v>46</v>
      </c>
      <c r="C51" s="30" t="s">
        <v>87</v>
      </c>
      <c r="D51" s="25" t="s">
        <v>75</v>
      </c>
      <c r="E51" s="31" t="s">
        <v>88</v>
      </c>
      <c r="F51" s="32" t="s">
        <v>54</v>
      </c>
      <c r="G51" s="33">
        <v>1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27</v>
      </c>
    </row>
    <row r="52" spans="1:16" x14ac:dyDescent="0.2">
      <c r="A52" s="35" t="s">
        <v>56</v>
      </c>
      <c r="E52" s="36" t="s">
        <v>91</v>
      </c>
    </row>
    <row r="53" spans="1:16" x14ac:dyDescent="0.2">
      <c r="A53" s="37" t="s">
        <v>58</v>
      </c>
      <c r="E53" s="38" t="s">
        <v>52</v>
      </c>
    </row>
    <row r="54" spans="1:16" x14ac:dyDescent="0.2">
      <c r="A54" t="s">
        <v>59</v>
      </c>
      <c r="E54" s="36" t="s">
        <v>90</v>
      </c>
    </row>
    <row r="55" spans="1:16" x14ac:dyDescent="0.2">
      <c r="A55" s="25" t="s">
        <v>50</v>
      </c>
      <c r="B55" s="30" t="s">
        <v>92</v>
      </c>
      <c r="C55" s="30" t="s">
        <v>93</v>
      </c>
      <c r="D55" s="25" t="s">
        <v>71</v>
      </c>
      <c r="E55" s="31" t="s">
        <v>94</v>
      </c>
      <c r="F55" s="32" t="s">
        <v>95</v>
      </c>
      <c r="G55" s="33">
        <v>0.23499999999999999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27</v>
      </c>
    </row>
    <row r="56" spans="1:16" ht="38.25" x14ac:dyDescent="0.2">
      <c r="A56" s="35" t="s">
        <v>56</v>
      </c>
      <c r="E56" s="36" t="s">
        <v>96</v>
      </c>
    </row>
    <row r="57" spans="1:16" x14ac:dyDescent="0.2">
      <c r="A57" s="37" t="s">
        <v>58</v>
      </c>
      <c r="E57" s="38" t="s">
        <v>97</v>
      </c>
    </row>
    <row r="58" spans="1:16" x14ac:dyDescent="0.2">
      <c r="A58" t="s">
        <v>59</v>
      </c>
      <c r="E58" s="36" t="s">
        <v>90</v>
      </c>
    </row>
    <row r="59" spans="1:16" x14ac:dyDescent="0.2">
      <c r="A59" s="25" t="s">
        <v>50</v>
      </c>
      <c r="B59" s="30" t="s">
        <v>98</v>
      </c>
      <c r="C59" s="30" t="s">
        <v>93</v>
      </c>
      <c r="D59" s="25" t="s">
        <v>75</v>
      </c>
      <c r="E59" s="31" t="s">
        <v>94</v>
      </c>
      <c r="F59" s="32" t="s">
        <v>95</v>
      </c>
      <c r="G59" s="33">
        <v>0.23499999999999999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27</v>
      </c>
    </row>
    <row r="60" spans="1:16" ht="25.5" x14ac:dyDescent="0.2">
      <c r="A60" s="35" t="s">
        <v>56</v>
      </c>
      <c r="E60" s="36" t="s">
        <v>99</v>
      </c>
    </row>
    <row r="61" spans="1:16" x14ac:dyDescent="0.2">
      <c r="A61" s="37" t="s">
        <v>58</v>
      </c>
      <c r="E61" s="38" t="s">
        <v>52</v>
      </c>
    </row>
    <row r="62" spans="1:16" x14ac:dyDescent="0.2">
      <c r="A62" t="s">
        <v>59</v>
      </c>
      <c r="E62" s="36" t="s">
        <v>90</v>
      </c>
    </row>
    <row r="63" spans="1:16" x14ac:dyDescent="0.2">
      <c r="A63" s="25" t="s">
        <v>50</v>
      </c>
      <c r="B63" s="30" t="s">
        <v>100</v>
      </c>
      <c r="C63" s="30" t="s">
        <v>101</v>
      </c>
      <c r="D63" s="25" t="s">
        <v>52</v>
      </c>
      <c r="E63" s="31" t="s">
        <v>102</v>
      </c>
      <c r="F63" s="32" t="s">
        <v>103</v>
      </c>
      <c r="G63" s="33">
        <v>1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27</v>
      </c>
    </row>
    <row r="64" spans="1:16" x14ac:dyDescent="0.2">
      <c r="A64" s="35" t="s">
        <v>56</v>
      </c>
      <c r="E64" s="36" t="s">
        <v>104</v>
      </c>
    </row>
    <row r="65" spans="1:16" x14ac:dyDescent="0.2">
      <c r="A65" s="37" t="s">
        <v>58</v>
      </c>
      <c r="E65" s="38" t="s">
        <v>52</v>
      </c>
    </row>
    <row r="66" spans="1:16" x14ac:dyDescent="0.2">
      <c r="A66" t="s">
        <v>59</v>
      </c>
      <c r="E66" s="36" t="s">
        <v>90</v>
      </c>
    </row>
    <row r="67" spans="1:16" x14ac:dyDescent="0.2">
      <c r="A67" s="25" t="s">
        <v>50</v>
      </c>
      <c r="B67" s="30" t="s">
        <v>105</v>
      </c>
      <c r="C67" s="30" t="s">
        <v>106</v>
      </c>
      <c r="D67" s="25" t="s">
        <v>52</v>
      </c>
      <c r="E67" s="31" t="s">
        <v>107</v>
      </c>
      <c r="F67" s="32" t="s">
        <v>54</v>
      </c>
      <c r="G67" s="33">
        <v>1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27</v>
      </c>
    </row>
    <row r="68" spans="1:16" ht="25.5" x14ac:dyDescent="0.2">
      <c r="A68" s="35" t="s">
        <v>56</v>
      </c>
      <c r="E68" s="36" t="s">
        <v>108</v>
      </c>
    </row>
    <row r="69" spans="1:16" x14ac:dyDescent="0.2">
      <c r="A69" s="37" t="s">
        <v>58</v>
      </c>
      <c r="E69" s="38" t="s">
        <v>52</v>
      </c>
    </row>
    <row r="70" spans="1:16" x14ac:dyDescent="0.2">
      <c r="A70" t="s">
        <v>59</v>
      </c>
      <c r="E70" s="36" t="s">
        <v>90</v>
      </c>
    </row>
    <row r="71" spans="1:16" x14ac:dyDescent="0.2">
      <c r="A71" s="25" t="s">
        <v>50</v>
      </c>
      <c r="B71" s="30" t="s">
        <v>109</v>
      </c>
      <c r="C71" s="30" t="s">
        <v>110</v>
      </c>
      <c r="D71" s="25" t="s">
        <v>52</v>
      </c>
      <c r="E71" s="31" t="s">
        <v>111</v>
      </c>
      <c r="F71" s="32" t="s">
        <v>54</v>
      </c>
      <c r="G71" s="33">
        <v>1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27</v>
      </c>
    </row>
    <row r="72" spans="1:16" ht="25.5" x14ac:dyDescent="0.2">
      <c r="A72" s="35" t="s">
        <v>56</v>
      </c>
      <c r="E72" s="36" t="s">
        <v>112</v>
      </c>
    </row>
    <row r="73" spans="1:16" x14ac:dyDescent="0.2">
      <c r="A73" s="37" t="s">
        <v>58</v>
      </c>
      <c r="E73" s="38" t="s">
        <v>52</v>
      </c>
    </row>
    <row r="74" spans="1:16" x14ac:dyDescent="0.2">
      <c r="A74" t="s">
        <v>59</v>
      </c>
      <c r="E74" s="36" t="s">
        <v>90</v>
      </c>
    </row>
    <row r="75" spans="1:16" x14ac:dyDescent="0.2">
      <c r="A75" s="25" t="s">
        <v>50</v>
      </c>
      <c r="B75" s="30" t="s">
        <v>113</v>
      </c>
      <c r="C75" s="30" t="s">
        <v>114</v>
      </c>
      <c r="D75" s="25" t="s">
        <v>52</v>
      </c>
      <c r="E75" s="31" t="s">
        <v>115</v>
      </c>
      <c r="F75" s="32" t="s">
        <v>54</v>
      </c>
      <c r="G75" s="33">
        <v>1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27</v>
      </c>
    </row>
    <row r="76" spans="1:16" ht="38.25" x14ac:dyDescent="0.2">
      <c r="A76" s="35" t="s">
        <v>56</v>
      </c>
      <c r="E76" s="36" t="s">
        <v>116</v>
      </c>
    </row>
    <row r="77" spans="1:16" x14ac:dyDescent="0.2">
      <c r="A77" s="37" t="s">
        <v>58</v>
      </c>
      <c r="E77" s="38" t="s">
        <v>52</v>
      </c>
    </row>
    <row r="78" spans="1:16" ht="76.5" x14ac:dyDescent="0.2">
      <c r="A78" t="s">
        <v>59</v>
      </c>
      <c r="E78" s="36" t="s">
        <v>117</v>
      </c>
    </row>
    <row r="79" spans="1:16" x14ac:dyDescent="0.2">
      <c r="A79" s="25" t="s">
        <v>50</v>
      </c>
      <c r="B79" s="30" t="s">
        <v>118</v>
      </c>
      <c r="C79" s="30" t="s">
        <v>119</v>
      </c>
      <c r="D79" s="25" t="s">
        <v>52</v>
      </c>
      <c r="E79" s="31" t="s">
        <v>120</v>
      </c>
      <c r="F79" s="32" t="s">
        <v>103</v>
      </c>
      <c r="G79" s="33">
        <v>1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27</v>
      </c>
    </row>
    <row r="80" spans="1:16" x14ac:dyDescent="0.2">
      <c r="A80" s="35" t="s">
        <v>56</v>
      </c>
      <c r="E80" s="36" t="s">
        <v>121</v>
      </c>
    </row>
    <row r="81" spans="1:16" x14ac:dyDescent="0.2">
      <c r="A81" s="37" t="s">
        <v>58</v>
      </c>
      <c r="E81" s="38" t="s">
        <v>52</v>
      </c>
    </row>
    <row r="82" spans="1:16" x14ac:dyDescent="0.2">
      <c r="A82" t="s">
        <v>59</v>
      </c>
      <c r="E82" s="36" t="s">
        <v>90</v>
      </c>
    </row>
    <row r="83" spans="1:16" x14ac:dyDescent="0.2">
      <c r="A83" s="25" t="s">
        <v>50</v>
      </c>
      <c r="B83" s="30" t="s">
        <v>122</v>
      </c>
      <c r="C83" s="30" t="s">
        <v>123</v>
      </c>
      <c r="D83" s="25" t="s">
        <v>52</v>
      </c>
      <c r="E83" s="31" t="s">
        <v>124</v>
      </c>
      <c r="F83" s="32" t="s">
        <v>103</v>
      </c>
      <c r="G83" s="33">
        <v>1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27</v>
      </c>
    </row>
    <row r="84" spans="1:16" x14ac:dyDescent="0.2">
      <c r="A84" s="35" t="s">
        <v>56</v>
      </c>
      <c r="E84" s="36" t="s">
        <v>125</v>
      </c>
    </row>
    <row r="85" spans="1:16" x14ac:dyDescent="0.2">
      <c r="A85" s="37" t="s">
        <v>58</v>
      </c>
      <c r="E85" s="38" t="s">
        <v>52</v>
      </c>
    </row>
    <row r="86" spans="1:16" ht="51" x14ac:dyDescent="0.2">
      <c r="A86" t="s">
        <v>59</v>
      </c>
      <c r="E86" s="36" t="s">
        <v>126</v>
      </c>
    </row>
    <row r="87" spans="1:16" x14ac:dyDescent="0.2">
      <c r="A87" s="25" t="s">
        <v>50</v>
      </c>
      <c r="B87" s="30" t="s">
        <v>127</v>
      </c>
      <c r="C87" s="30" t="s">
        <v>128</v>
      </c>
      <c r="D87" s="25" t="s">
        <v>52</v>
      </c>
      <c r="E87" s="31" t="s">
        <v>129</v>
      </c>
      <c r="F87" s="32" t="s">
        <v>54</v>
      </c>
      <c r="G87" s="33">
        <v>1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27</v>
      </c>
    </row>
    <row r="88" spans="1:16" ht="25.5" x14ac:dyDescent="0.2">
      <c r="A88" s="35" t="s">
        <v>56</v>
      </c>
      <c r="E88" s="36" t="s">
        <v>130</v>
      </c>
    </row>
    <row r="89" spans="1:16" x14ac:dyDescent="0.2">
      <c r="A89" s="37" t="s">
        <v>58</v>
      </c>
      <c r="E89" s="38" t="s">
        <v>52</v>
      </c>
    </row>
    <row r="90" spans="1:16" x14ac:dyDescent="0.2">
      <c r="A90" t="s">
        <v>59</v>
      </c>
      <c r="E90" s="36" t="s">
        <v>131</v>
      </c>
    </row>
    <row r="91" spans="1:16" x14ac:dyDescent="0.2">
      <c r="A91" s="25" t="s">
        <v>50</v>
      </c>
      <c r="B91" s="30" t="s">
        <v>132</v>
      </c>
      <c r="C91" s="30" t="s">
        <v>133</v>
      </c>
      <c r="D91" s="25" t="s">
        <v>52</v>
      </c>
      <c r="E91" s="31" t="s">
        <v>134</v>
      </c>
      <c r="F91" s="32" t="s">
        <v>54</v>
      </c>
      <c r="G91" s="33">
        <v>1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27</v>
      </c>
    </row>
    <row r="92" spans="1:16" ht="25.5" x14ac:dyDescent="0.2">
      <c r="A92" s="35" t="s">
        <v>56</v>
      </c>
      <c r="E92" s="36" t="s">
        <v>135</v>
      </c>
    </row>
    <row r="93" spans="1:16" x14ac:dyDescent="0.2">
      <c r="A93" s="37" t="s">
        <v>58</v>
      </c>
      <c r="E93" s="38" t="s">
        <v>52</v>
      </c>
    </row>
    <row r="94" spans="1:16" x14ac:dyDescent="0.2">
      <c r="A94" t="s">
        <v>59</v>
      </c>
      <c r="E94" s="36" t="s">
        <v>90</v>
      </c>
    </row>
    <row r="95" spans="1:16" x14ac:dyDescent="0.2">
      <c r="A95" s="25" t="s">
        <v>50</v>
      </c>
      <c r="B95" s="30" t="s">
        <v>136</v>
      </c>
      <c r="C95" s="30" t="s">
        <v>137</v>
      </c>
      <c r="D95" s="25" t="s">
        <v>52</v>
      </c>
      <c r="E95" s="31" t="s">
        <v>138</v>
      </c>
      <c r="F95" s="32" t="s">
        <v>54</v>
      </c>
      <c r="G95" s="33">
        <v>1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27</v>
      </c>
    </row>
    <row r="96" spans="1:16" x14ac:dyDescent="0.2">
      <c r="A96" s="35" t="s">
        <v>56</v>
      </c>
      <c r="E96" s="36" t="s">
        <v>139</v>
      </c>
    </row>
    <row r="97" spans="1:5" x14ac:dyDescent="0.2">
      <c r="A97" s="37" t="s">
        <v>58</v>
      </c>
      <c r="E97" s="38" t="s">
        <v>52</v>
      </c>
    </row>
    <row r="98" spans="1:5" ht="89.25" x14ac:dyDescent="0.2">
      <c r="A98" t="s">
        <v>59</v>
      </c>
      <c r="E98" s="36" t="s">
        <v>140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2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0+O9+O22+O55+O64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0+I9+I22+I55+I64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141</v>
      </c>
      <c r="D4" s="7"/>
      <c r="E4" s="19" t="s">
        <v>142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28</v>
      </c>
      <c r="D9" s="26"/>
      <c r="E9" s="28" t="s">
        <v>143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28</v>
      </c>
      <c r="C10" s="30" t="s">
        <v>144</v>
      </c>
      <c r="D10" s="25" t="s">
        <v>71</v>
      </c>
      <c r="E10" s="31" t="s">
        <v>145</v>
      </c>
      <c r="F10" s="32" t="s">
        <v>146</v>
      </c>
      <c r="G10" s="33">
        <v>24.838999999999999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ht="25.5" x14ac:dyDescent="0.2">
      <c r="A11" s="35" t="s">
        <v>56</v>
      </c>
      <c r="E11" s="36" t="s">
        <v>147</v>
      </c>
    </row>
    <row r="12" spans="1:18" x14ac:dyDescent="0.2">
      <c r="A12" s="37" t="s">
        <v>58</v>
      </c>
      <c r="E12" s="38" t="s">
        <v>148</v>
      </c>
    </row>
    <row r="13" spans="1:18" ht="63.75" x14ac:dyDescent="0.2">
      <c r="A13" t="s">
        <v>59</v>
      </c>
      <c r="E13" s="36" t="s">
        <v>149</v>
      </c>
    </row>
    <row r="14" spans="1:18" x14ac:dyDescent="0.2">
      <c r="A14" s="25" t="s">
        <v>50</v>
      </c>
      <c r="B14" s="30" t="s">
        <v>27</v>
      </c>
      <c r="C14" s="30" t="s">
        <v>144</v>
      </c>
      <c r="D14" s="25" t="s">
        <v>75</v>
      </c>
      <c r="E14" s="31" t="s">
        <v>145</v>
      </c>
      <c r="F14" s="32" t="s">
        <v>146</v>
      </c>
      <c r="G14" s="33">
        <v>2.25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ht="38.25" x14ac:dyDescent="0.2">
      <c r="A15" s="35" t="s">
        <v>56</v>
      </c>
      <c r="E15" s="36" t="s">
        <v>150</v>
      </c>
    </row>
    <row r="16" spans="1:18" x14ac:dyDescent="0.2">
      <c r="A16" s="37" t="s">
        <v>58</v>
      </c>
      <c r="E16" s="38" t="s">
        <v>151</v>
      </c>
    </row>
    <row r="17" spans="1:18" ht="63.75" x14ac:dyDescent="0.2">
      <c r="A17" t="s">
        <v>59</v>
      </c>
      <c r="E17" s="36" t="s">
        <v>149</v>
      </c>
    </row>
    <row r="18" spans="1:18" x14ac:dyDescent="0.2">
      <c r="A18" s="25" t="s">
        <v>50</v>
      </c>
      <c r="B18" s="30" t="s">
        <v>25</v>
      </c>
      <c r="C18" s="30" t="s">
        <v>144</v>
      </c>
      <c r="D18" s="25" t="s">
        <v>77</v>
      </c>
      <c r="E18" s="31" t="s">
        <v>145</v>
      </c>
      <c r="F18" s="32" t="s">
        <v>146</v>
      </c>
      <c r="G18" s="33">
        <v>4.1470000000000002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ht="25.5" x14ac:dyDescent="0.2">
      <c r="A19" s="35" t="s">
        <v>56</v>
      </c>
      <c r="E19" s="36" t="s">
        <v>152</v>
      </c>
    </row>
    <row r="20" spans="1:18" x14ac:dyDescent="0.2">
      <c r="A20" s="37" t="s">
        <v>58</v>
      </c>
      <c r="E20" s="38" t="s">
        <v>153</v>
      </c>
    </row>
    <row r="21" spans="1:18" ht="63.75" x14ac:dyDescent="0.2">
      <c r="A21" t="s">
        <v>59</v>
      </c>
      <c r="E21" s="36" t="s">
        <v>149</v>
      </c>
    </row>
    <row r="22" spans="1:18" ht="12.75" customHeight="1" x14ac:dyDescent="0.2">
      <c r="A22" s="12" t="s">
        <v>47</v>
      </c>
      <c r="B22" s="12"/>
      <c r="C22" s="39" t="s">
        <v>38</v>
      </c>
      <c r="D22" s="12"/>
      <c r="E22" s="28" t="s">
        <v>154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0+I23+I27+I31+I35+I39+I43+I47+I51</f>
        <v>0</v>
      </c>
      <c r="R22">
        <f>0+O23+O27+O31+O35+O39+O43+O47+O51</f>
        <v>0</v>
      </c>
    </row>
    <row r="23" spans="1:18" x14ac:dyDescent="0.2">
      <c r="A23" s="25" t="s">
        <v>50</v>
      </c>
      <c r="B23" s="30" t="s">
        <v>36</v>
      </c>
      <c r="C23" s="30" t="s">
        <v>155</v>
      </c>
      <c r="D23" s="25" t="s">
        <v>71</v>
      </c>
      <c r="E23" s="31" t="s">
        <v>156</v>
      </c>
      <c r="F23" s="32" t="s">
        <v>157</v>
      </c>
      <c r="G23" s="33">
        <v>496.77499999999998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27</v>
      </c>
    </row>
    <row r="24" spans="1:18" ht="25.5" x14ac:dyDescent="0.2">
      <c r="A24" s="35" t="s">
        <v>56</v>
      </c>
      <c r="E24" s="36" t="s">
        <v>158</v>
      </c>
    </row>
    <row r="25" spans="1:18" x14ac:dyDescent="0.2">
      <c r="A25" s="37" t="s">
        <v>58</v>
      </c>
      <c r="E25" s="38" t="s">
        <v>159</v>
      </c>
    </row>
    <row r="26" spans="1:18" ht="51" x14ac:dyDescent="0.2">
      <c r="A26" t="s">
        <v>59</v>
      </c>
      <c r="E26" s="36" t="s">
        <v>160</v>
      </c>
    </row>
    <row r="27" spans="1:18" x14ac:dyDescent="0.2">
      <c r="A27" s="25" t="s">
        <v>50</v>
      </c>
      <c r="B27" s="30" t="s">
        <v>38</v>
      </c>
      <c r="C27" s="30" t="s">
        <v>155</v>
      </c>
      <c r="D27" s="25" t="s">
        <v>75</v>
      </c>
      <c r="E27" s="31" t="s">
        <v>156</v>
      </c>
      <c r="F27" s="32" t="s">
        <v>157</v>
      </c>
      <c r="G27" s="33">
        <v>25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27</v>
      </c>
    </row>
    <row r="28" spans="1:18" ht="38.25" x14ac:dyDescent="0.2">
      <c r="A28" s="35" t="s">
        <v>56</v>
      </c>
      <c r="E28" s="36" t="s">
        <v>161</v>
      </c>
    </row>
    <row r="29" spans="1:18" x14ac:dyDescent="0.2">
      <c r="A29" s="37" t="s">
        <v>58</v>
      </c>
      <c r="E29" s="38" t="s">
        <v>52</v>
      </c>
    </row>
    <row r="30" spans="1:18" ht="51" x14ac:dyDescent="0.2">
      <c r="A30" t="s">
        <v>59</v>
      </c>
      <c r="E30" s="36" t="s">
        <v>160</v>
      </c>
    </row>
    <row r="31" spans="1:18" x14ac:dyDescent="0.2">
      <c r="A31" s="25" t="s">
        <v>50</v>
      </c>
      <c r="B31" s="30" t="s">
        <v>26</v>
      </c>
      <c r="C31" s="30" t="s">
        <v>155</v>
      </c>
      <c r="D31" s="25" t="s">
        <v>77</v>
      </c>
      <c r="E31" s="31" t="s">
        <v>156</v>
      </c>
      <c r="F31" s="32" t="s">
        <v>157</v>
      </c>
      <c r="G31" s="33">
        <v>82.948999999999998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8" ht="38.25" x14ac:dyDescent="0.2">
      <c r="A32" s="35" t="s">
        <v>56</v>
      </c>
      <c r="E32" s="36" t="s">
        <v>162</v>
      </c>
    </row>
    <row r="33" spans="1:16" x14ac:dyDescent="0.2">
      <c r="A33" s="37" t="s">
        <v>58</v>
      </c>
      <c r="E33" s="38" t="s">
        <v>52</v>
      </c>
    </row>
    <row r="34" spans="1:16" ht="51" x14ac:dyDescent="0.2">
      <c r="A34" t="s">
        <v>59</v>
      </c>
      <c r="E34" s="36" t="s">
        <v>160</v>
      </c>
    </row>
    <row r="35" spans="1:16" x14ac:dyDescent="0.2">
      <c r="A35" s="25" t="s">
        <v>50</v>
      </c>
      <c r="B35" s="30" t="s">
        <v>79</v>
      </c>
      <c r="C35" s="30" t="s">
        <v>163</v>
      </c>
      <c r="D35" s="25" t="s">
        <v>52</v>
      </c>
      <c r="E35" s="31" t="s">
        <v>164</v>
      </c>
      <c r="F35" s="32" t="s">
        <v>157</v>
      </c>
      <c r="G35" s="33">
        <v>25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6" x14ac:dyDescent="0.2">
      <c r="A36" s="35" t="s">
        <v>56</v>
      </c>
      <c r="E36" s="36" t="s">
        <v>165</v>
      </c>
    </row>
    <row r="37" spans="1:16" x14ac:dyDescent="0.2">
      <c r="A37" s="37" t="s">
        <v>58</v>
      </c>
      <c r="E37" s="38" t="s">
        <v>52</v>
      </c>
    </row>
    <row r="38" spans="1:16" ht="51" x14ac:dyDescent="0.2">
      <c r="A38" t="s">
        <v>59</v>
      </c>
      <c r="E38" s="36" t="s">
        <v>166</v>
      </c>
    </row>
    <row r="39" spans="1:16" x14ac:dyDescent="0.2">
      <c r="A39" s="25" t="s">
        <v>50</v>
      </c>
      <c r="B39" s="30" t="s">
        <v>82</v>
      </c>
      <c r="C39" s="30" t="s">
        <v>167</v>
      </c>
      <c r="D39" s="25" t="s">
        <v>71</v>
      </c>
      <c r="E39" s="31" t="s">
        <v>168</v>
      </c>
      <c r="F39" s="32" t="s">
        <v>157</v>
      </c>
      <c r="G39" s="33">
        <v>496.77499999999998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6" ht="25.5" x14ac:dyDescent="0.2">
      <c r="A40" s="35" t="s">
        <v>56</v>
      </c>
      <c r="E40" s="36" t="s">
        <v>169</v>
      </c>
    </row>
    <row r="41" spans="1:16" x14ac:dyDescent="0.2">
      <c r="A41" s="37" t="s">
        <v>58</v>
      </c>
      <c r="E41" s="38" t="s">
        <v>159</v>
      </c>
    </row>
    <row r="42" spans="1:16" ht="140.25" x14ac:dyDescent="0.2">
      <c r="A42" t="s">
        <v>59</v>
      </c>
      <c r="E42" s="36" t="s">
        <v>170</v>
      </c>
    </row>
    <row r="43" spans="1:16" x14ac:dyDescent="0.2">
      <c r="A43" s="25" t="s">
        <v>50</v>
      </c>
      <c r="B43" s="30" t="s">
        <v>42</v>
      </c>
      <c r="C43" s="30" t="s">
        <v>167</v>
      </c>
      <c r="D43" s="25" t="s">
        <v>75</v>
      </c>
      <c r="E43" s="31" t="s">
        <v>168</v>
      </c>
      <c r="F43" s="32" t="s">
        <v>157</v>
      </c>
      <c r="G43" s="33">
        <v>82.948999999999998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6" ht="25.5" x14ac:dyDescent="0.2">
      <c r="A44" s="35" t="s">
        <v>56</v>
      </c>
      <c r="E44" s="36" t="s">
        <v>171</v>
      </c>
    </row>
    <row r="45" spans="1:16" x14ac:dyDescent="0.2">
      <c r="A45" s="37" t="s">
        <v>58</v>
      </c>
      <c r="E45" s="38" t="s">
        <v>52</v>
      </c>
    </row>
    <row r="46" spans="1:16" ht="140.25" x14ac:dyDescent="0.2">
      <c r="A46" t="s">
        <v>59</v>
      </c>
      <c r="E46" s="36" t="s">
        <v>170</v>
      </c>
    </row>
    <row r="47" spans="1:16" x14ac:dyDescent="0.2">
      <c r="A47" s="25" t="s">
        <v>50</v>
      </c>
      <c r="B47" s="30" t="s">
        <v>44</v>
      </c>
      <c r="C47" s="30" t="s">
        <v>172</v>
      </c>
      <c r="D47" s="25" t="s">
        <v>52</v>
      </c>
      <c r="E47" s="31" t="s">
        <v>173</v>
      </c>
      <c r="F47" s="32" t="s">
        <v>146</v>
      </c>
      <c r="G47" s="33">
        <v>2.25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27</v>
      </c>
    </row>
    <row r="48" spans="1:16" ht="25.5" x14ac:dyDescent="0.2">
      <c r="A48" s="35" t="s">
        <v>56</v>
      </c>
      <c r="E48" s="36" t="s">
        <v>174</v>
      </c>
    </row>
    <row r="49" spans="1:18" x14ac:dyDescent="0.2">
      <c r="A49" s="37" t="s">
        <v>58</v>
      </c>
      <c r="E49" s="38" t="s">
        <v>151</v>
      </c>
    </row>
    <row r="50" spans="1:18" ht="216.75" x14ac:dyDescent="0.2">
      <c r="A50" t="s">
        <v>59</v>
      </c>
      <c r="E50" s="36" t="s">
        <v>175</v>
      </c>
    </row>
    <row r="51" spans="1:18" x14ac:dyDescent="0.2">
      <c r="A51" s="25" t="s">
        <v>50</v>
      </c>
      <c r="B51" s="30" t="s">
        <v>46</v>
      </c>
      <c r="C51" s="30" t="s">
        <v>176</v>
      </c>
      <c r="D51" s="25" t="s">
        <v>52</v>
      </c>
      <c r="E51" s="31" t="s">
        <v>177</v>
      </c>
      <c r="F51" s="32" t="s">
        <v>178</v>
      </c>
      <c r="G51" s="33">
        <v>50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27</v>
      </c>
    </row>
    <row r="52" spans="1:18" ht="25.5" x14ac:dyDescent="0.2">
      <c r="A52" s="35" t="s">
        <v>56</v>
      </c>
      <c r="E52" s="36" t="s">
        <v>179</v>
      </c>
    </row>
    <row r="53" spans="1:18" x14ac:dyDescent="0.2">
      <c r="A53" s="37" t="s">
        <v>58</v>
      </c>
      <c r="E53" s="38" t="s">
        <v>52</v>
      </c>
    </row>
    <row r="54" spans="1:18" ht="38.25" x14ac:dyDescent="0.2">
      <c r="A54" t="s">
        <v>59</v>
      </c>
      <c r="E54" s="36" t="s">
        <v>180</v>
      </c>
    </row>
    <row r="55" spans="1:18" ht="12.75" customHeight="1" x14ac:dyDescent="0.2">
      <c r="A55" s="12" t="s">
        <v>47</v>
      </c>
      <c r="B55" s="12"/>
      <c r="C55" s="39" t="s">
        <v>82</v>
      </c>
      <c r="D55" s="12"/>
      <c r="E55" s="28" t="s">
        <v>181</v>
      </c>
      <c r="F55" s="12"/>
      <c r="G55" s="12"/>
      <c r="H55" s="12"/>
      <c r="I55" s="40">
        <f>0+Q55</f>
        <v>0</v>
      </c>
      <c r="J55" s="12"/>
      <c r="O55">
        <f>0+R55</f>
        <v>0</v>
      </c>
      <c r="Q55">
        <f>0+I56+I60</f>
        <v>0</v>
      </c>
      <c r="R55">
        <f>0+O56+O60</f>
        <v>0</v>
      </c>
    </row>
    <row r="56" spans="1:18" x14ac:dyDescent="0.2">
      <c r="A56" s="25" t="s">
        <v>50</v>
      </c>
      <c r="B56" s="30" t="s">
        <v>92</v>
      </c>
      <c r="C56" s="30" t="s">
        <v>182</v>
      </c>
      <c r="D56" s="25" t="s">
        <v>52</v>
      </c>
      <c r="E56" s="31" t="s">
        <v>183</v>
      </c>
      <c r="F56" s="32" t="s">
        <v>103</v>
      </c>
      <c r="G56" s="33">
        <v>2</v>
      </c>
      <c r="H56" s="34"/>
      <c r="I56" s="34">
        <f>ROUND(ROUND(H56,2)*ROUND(G56,3),2)</f>
        <v>0</v>
      </c>
      <c r="J56" s="32" t="s">
        <v>55</v>
      </c>
      <c r="O56">
        <f>(I56*21)/100</f>
        <v>0</v>
      </c>
      <c r="P56" t="s">
        <v>27</v>
      </c>
    </row>
    <row r="57" spans="1:18" x14ac:dyDescent="0.2">
      <c r="A57" s="35" t="s">
        <v>56</v>
      </c>
      <c r="E57" s="36" t="s">
        <v>184</v>
      </c>
    </row>
    <row r="58" spans="1:18" x14ac:dyDescent="0.2">
      <c r="A58" s="37" t="s">
        <v>58</v>
      </c>
      <c r="E58" s="38" t="s">
        <v>52</v>
      </c>
    </row>
    <row r="59" spans="1:18" ht="38.25" x14ac:dyDescent="0.2">
      <c r="A59" t="s">
        <v>59</v>
      </c>
      <c r="E59" s="36" t="s">
        <v>185</v>
      </c>
    </row>
    <row r="60" spans="1:18" x14ac:dyDescent="0.2">
      <c r="A60" s="25" t="s">
        <v>50</v>
      </c>
      <c r="B60" s="30" t="s">
        <v>98</v>
      </c>
      <c r="C60" s="30" t="s">
        <v>186</v>
      </c>
      <c r="D60" s="25" t="s">
        <v>52</v>
      </c>
      <c r="E60" s="31" t="s">
        <v>187</v>
      </c>
      <c r="F60" s="32" t="s">
        <v>103</v>
      </c>
      <c r="G60" s="33">
        <v>2</v>
      </c>
      <c r="H60" s="34"/>
      <c r="I60" s="34">
        <f>ROUND(ROUND(H60,2)*ROUND(G60,3),2)</f>
        <v>0</v>
      </c>
      <c r="J60" s="32" t="s">
        <v>55</v>
      </c>
      <c r="O60">
        <f>(I60*21)/100</f>
        <v>0</v>
      </c>
      <c r="P60" t="s">
        <v>27</v>
      </c>
    </row>
    <row r="61" spans="1:18" x14ac:dyDescent="0.2">
      <c r="A61" s="35" t="s">
        <v>56</v>
      </c>
      <c r="E61" s="36" t="s">
        <v>188</v>
      </c>
    </row>
    <row r="62" spans="1:18" x14ac:dyDescent="0.2">
      <c r="A62" s="37" t="s">
        <v>58</v>
      </c>
      <c r="E62" s="38" t="s">
        <v>52</v>
      </c>
    </row>
    <row r="63" spans="1:18" ht="38.25" x14ac:dyDescent="0.2">
      <c r="A63" t="s">
        <v>59</v>
      </c>
      <c r="E63" s="36" t="s">
        <v>185</v>
      </c>
    </row>
    <row r="64" spans="1:18" ht="12.75" customHeight="1" x14ac:dyDescent="0.2">
      <c r="A64" s="12" t="s">
        <v>47</v>
      </c>
      <c r="B64" s="12"/>
      <c r="C64" s="39" t="s">
        <v>42</v>
      </c>
      <c r="D64" s="12"/>
      <c r="E64" s="28" t="s">
        <v>189</v>
      </c>
      <c r="F64" s="12"/>
      <c r="G64" s="12"/>
      <c r="H64" s="12"/>
      <c r="I64" s="40">
        <f>0+Q64</f>
        <v>0</v>
      </c>
      <c r="J64" s="12"/>
      <c r="O64">
        <f>0+R64</f>
        <v>0</v>
      </c>
      <c r="Q64">
        <f>0+I65+I69+I73+I77+I81+I85+I89</f>
        <v>0</v>
      </c>
      <c r="R64">
        <f>0+O65+O69+O73+O77+O81+O85+O89</f>
        <v>0</v>
      </c>
    </row>
    <row r="65" spans="1:16" ht="25.5" x14ac:dyDescent="0.2">
      <c r="A65" s="25" t="s">
        <v>50</v>
      </c>
      <c r="B65" s="30" t="s">
        <v>100</v>
      </c>
      <c r="C65" s="30" t="s">
        <v>190</v>
      </c>
      <c r="D65" s="25" t="s">
        <v>52</v>
      </c>
      <c r="E65" s="31" t="s">
        <v>191</v>
      </c>
      <c r="F65" s="32" t="s">
        <v>157</v>
      </c>
      <c r="G65" s="33">
        <v>20.75</v>
      </c>
      <c r="H65" s="34"/>
      <c r="I65" s="34">
        <f>ROUND(ROUND(H65,2)*ROUND(G65,3),2)</f>
        <v>0</v>
      </c>
      <c r="J65" s="32" t="s">
        <v>55</v>
      </c>
      <c r="O65">
        <f>(I65*21)/100</f>
        <v>0</v>
      </c>
      <c r="P65" t="s">
        <v>27</v>
      </c>
    </row>
    <row r="66" spans="1:16" x14ac:dyDescent="0.2">
      <c r="A66" s="35" t="s">
        <v>56</v>
      </c>
      <c r="E66" s="36" t="s">
        <v>192</v>
      </c>
    </row>
    <row r="67" spans="1:16" x14ac:dyDescent="0.2">
      <c r="A67" s="37" t="s">
        <v>58</v>
      </c>
      <c r="E67" s="38" t="s">
        <v>193</v>
      </c>
    </row>
    <row r="68" spans="1:16" ht="38.25" x14ac:dyDescent="0.2">
      <c r="A68" t="s">
        <v>59</v>
      </c>
      <c r="E68" s="36" t="s">
        <v>194</v>
      </c>
    </row>
    <row r="69" spans="1:16" x14ac:dyDescent="0.2">
      <c r="A69" s="25" t="s">
        <v>50</v>
      </c>
      <c r="B69" s="30" t="s">
        <v>105</v>
      </c>
      <c r="C69" s="30" t="s">
        <v>195</v>
      </c>
      <c r="D69" s="25" t="s">
        <v>52</v>
      </c>
      <c r="E69" s="31" t="s">
        <v>196</v>
      </c>
      <c r="F69" s="32" t="s">
        <v>178</v>
      </c>
      <c r="G69" s="33">
        <v>3.6850000000000001</v>
      </c>
      <c r="H69" s="34"/>
      <c r="I69" s="34">
        <f>ROUND(ROUND(H69,2)*ROUND(G69,3),2)</f>
        <v>0</v>
      </c>
      <c r="J69" s="32" t="s">
        <v>55</v>
      </c>
      <c r="O69">
        <f>(I69*21)/100</f>
        <v>0</v>
      </c>
      <c r="P69" t="s">
        <v>27</v>
      </c>
    </row>
    <row r="70" spans="1:16" ht="38.25" x14ac:dyDescent="0.2">
      <c r="A70" s="35" t="s">
        <v>56</v>
      </c>
      <c r="E70" s="36" t="s">
        <v>197</v>
      </c>
    </row>
    <row r="71" spans="1:16" x14ac:dyDescent="0.2">
      <c r="A71" s="37" t="s">
        <v>58</v>
      </c>
      <c r="E71" s="38" t="s">
        <v>198</v>
      </c>
    </row>
    <row r="72" spans="1:16" ht="51" x14ac:dyDescent="0.2">
      <c r="A72" t="s">
        <v>59</v>
      </c>
      <c r="E72" s="36" t="s">
        <v>199</v>
      </c>
    </row>
    <row r="73" spans="1:16" x14ac:dyDescent="0.2">
      <c r="A73" s="25" t="s">
        <v>50</v>
      </c>
      <c r="B73" s="30" t="s">
        <v>109</v>
      </c>
      <c r="C73" s="30" t="s">
        <v>200</v>
      </c>
      <c r="D73" s="25" t="s">
        <v>71</v>
      </c>
      <c r="E73" s="31" t="s">
        <v>201</v>
      </c>
      <c r="F73" s="32" t="s">
        <v>178</v>
      </c>
      <c r="G73" s="33">
        <v>30.088000000000001</v>
      </c>
      <c r="H73" s="34"/>
      <c r="I73" s="34">
        <f>ROUND(ROUND(H73,2)*ROUND(G73,3),2)</f>
        <v>0</v>
      </c>
      <c r="J73" s="32" t="s">
        <v>55</v>
      </c>
      <c r="O73">
        <f>(I73*21)/100</f>
        <v>0</v>
      </c>
      <c r="P73" t="s">
        <v>27</v>
      </c>
    </row>
    <row r="74" spans="1:16" x14ac:dyDescent="0.2">
      <c r="A74" s="35" t="s">
        <v>56</v>
      </c>
      <c r="E74" s="36" t="s">
        <v>202</v>
      </c>
    </row>
    <row r="75" spans="1:16" x14ac:dyDescent="0.2">
      <c r="A75" s="37" t="s">
        <v>58</v>
      </c>
      <c r="E75" s="38" t="s">
        <v>203</v>
      </c>
    </row>
    <row r="76" spans="1:16" ht="25.5" x14ac:dyDescent="0.2">
      <c r="A76" t="s">
        <v>59</v>
      </c>
      <c r="E76" s="36" t="s">
        <v>204</v>
      </c>
    </row>
    <row r="77" spans="1:16" x14ac:dyDescent="0.2">
      <c r="A77" s="25" t="s">
        <v>50</v>
      </c>
      <c r="B77" s="30" t="s">
        <v>113</v>
      </c>
      <c r="C77" s="30" t="s">
        <v>200</v>
      </c>
      <c r="D77" s="25" t="s">
        <v>75</v>
      </c>
      <c r="E77" s="31" t="s">
        <v>201</v>
      </c>
      <c r="F77" s="32" t="s">
        <v>178</v>
      </c>
      <c r="G77" s="33">
        <v>50</v>
      </c>
      <c r="H77" s="34"/>
      <c r="I77" s="34">
        <f>ROUND(ROUND(H77,2)*ROUND(G77,3),2)</f>
        <v>0</v>
      </c>
      <c r="J77" s="32" t="s">
        <v>55</v>
      </c>
      <c r="O77">
        <f>(I77*21)/100</f>
        <v>0</v>
      </c>
      <c r="P77" t="s">
        <v>27</v>
      </c>
    </row>
    <row r="78" spans="1:16" ht="25.5" x14ac:dyDescent="0.2">
      <c r="A78" s="35" t="s">
        <v>56</v>
      </c>
      <c r="E78" s="36" t="s">
        <v>205</v>
      </c>
    </row>
    <row r="79" spans="1:16" x14ac:dyDescent="0.2">
      <c r="A79" s="37" t="s">
        <v>58</v>
      </c>
      <c r="E79" s="38" t="s">
        <v>52</v>
      </c>
    </row>
    <row r="80" spans="1:16" ht="25.5" x14ac:dyDescent="0.2">
      <c r="A80" t="s">
        <v>59</v>
      </c>
      <c r="E80" s="36" t="s">
        <v>204</v>
      </c>
    </row>
    <row r="81" spans="1:16" x14ac:dyDescent="0.2">
      <c r="A81" s="25" t="s">
        <v>50</v>
      </c>
      <c r="B81" s="30" t="s">
        <v>118</v>
      </c>
      <c r="C81" s="30" t="s">
        <v>206</v>
      </c>
      <c r="D81" s="25" t="s">
        <v>71</v>
      </c>
      <c r="E81" s="31" t="s">
        <v>207</v>
      </c>
      <c r="F81" s="32" t="s">
        <v>178</v>
      </c>
      <c r="G81" s="33">
        <v>30.088000000000001</v>
      </c>
      <c r="H81" s="34"/>
      <c r="I81" s="34">
        <f>ROUND(ROUND(H81,2)*ROUND(G81,3),2)</f>
        <v>0</v>
      </c>
      <c r="J81" s="32" t="s">
        <v>55</v>
      </c>
      <c r="O81">
        <f>(I81*21)/100</f>
        <v>0</v>
      </c>
      <c r="P81" t="s">
        <v>27</v>
      </c>
    </row>
    <row r="82" spans="1:16" x14ac:dyDescent="0.2">
      <c r="A82" s="35" t="s">
        <v>56</v>
      </c>
      <c r="E82" s="36" t="s">
        <v>202</v>
      </c>
    </row>
    <row r="83" spans="1:16" x14ac:dyDescent="0.2">
      <c r="A83" s="37" t="s">
        <v>58</v>
      </c>
      <c r="E83" s="38" t="s">
        <v>52</v>
      </c>
    </row>
    <row r="84" spans="1:16" ht="38.25" x14ac:dyDescent="0.2">
      <c r="A84" t="s">
        <v>59</v>
      </c>
      <c r="E84" s="36" t="s">
        <v>208</v>
      </c>
    </row>
    <row r="85" spans="1:16" x14ac:dyDescent="0.2">
      <c r="A85" s="25" t="s">
        <v>50</v>
      </c>
      <c r="B85" s="30" t="s">
        <v>122</v>
      </c>
      <c r="C85" s="30" t="s">
        <v>206</v>
      </c>
      <c r="D85" s="25" t="s">
        <v>75</v>
      </c>
      <c r="E85" s="31" t="s">
        <v>207</v>
      </c>
      <c r="F85" s="32" t="s">
        <v>178</v>
      </c>
      <c r="G85" s="33">
        <v>75.7</v>
      </c>
      <c r="H85" s="34"/>
      <c r="I85" s="34">
        <f>ROUND(ROUND(H85,2)*ROUND(G85,3),2)</f>
        <v>0</v>
      </c>
      <c r="J85" s="32" t="s">
        <v>55</v>
      </c>
      <c r="O85">
        <f>(I85*21)/100</f>
        <v>0</v>
      </c>
      <c r="P85" t="s">
        <v>27</v>
      </c>
    </row>
    <row r="86" spans="1:16" x14ac:dyDescent="0.2">
      <c r="A86" s="35" t="s">
        <v>56</v>
      </c>
      <c r="E86" s="36" t="s">
        <v>209</v>
      </c>
    </row>
    <row r="87" spans="1:16" x14ac:dyDescent="0.2">
      <c r="A87" s="37" t="s">
        <v>58</v>
      </c>
      <c r="E87" s="38" t="s">
        <v>210</v>
      </c>
    </row>
    <row r="88" spans="1:16" ht="38.25" x14ac:dyDescent="0.2">
      <c r="A88" t="s">
        <v>59</v>
      </c>
      <c r="E88" s="36" t="s">
        <v>208</v>
      </c>
    </row>
    <row r="89" spans="1:16" x14ac:dyDescent="0.2">
      <c r="A89" s="25" t="s">
        <v>50</v>
      </c>
      <c r="B89" s="30" t="s">
        <v>127</v>
      </c>
      <c r="C89" s="30" t="s">
        <v>211</v>
      </c>
      <c r="D89" s="25" t="s">
        <v>52</v>
      </c>
      <c r="E89" s="31" t="s">
        <v>212</v>
      </c>
      <c r="F89" s="32" t="s">
        <v>157</v>
      </c>
      <c r="G89" s="33">
        <v>496.77499999999998</v>
      </c>
      <c r="H89" s="34"/>
      <c r="I89" s="34">
        <f>ROUND(ROUND(H89,2)*ROUND(G89,3),2)</f>
        <v>0</v>
      </c>
      <c r="J89" s="32" t="s">
        <v>55</v>
      </c>
      <c r="O89">
        <f>(I89*21)/100</f>
        <v>0</v>
      </c>
      <c r="P89" t="s">
        <v>27</v>
      </c>
    </row>
    <row r="90" spans="1:16" x14ac:dyDescent="0.2">
      <c r="A90" s="35" t="s">
        <v>56</v>
      </c>
      <c r="E90" s="36" t="s">
        <v>213</v>
      </c>
    </row>
    <row r="91" spans="1:16" x14ac:dyDescent="0.2">
      <c r="A91" s="37" t="s">
        <v>58</v>
      </c>
      <c r="E91" s="38" t="s">
        <v>159</v>
      </c>
    </row>
    <row r="92" spans="1:16" ht="25.5" x14ac:dyDescent="0.2">
      <c r="A92" t="s">
        <v>59</v>
      </c>
      <c r="E92" s="36" t="s">
        <v>214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1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0+O9+O22+O107+O116+O121+O126+O159+O164+O177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0+I9+I22+I107+I116+I121+I126+I159+I164+I177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215</v>
      </c>
      <c r="D4" s="7"/>
      <c r="E4" s="19" t="s">
        <v>216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217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28</v>
      </c>
      <c r="C10" s="30" t="s">
        <v>218</v>
      </c>
      <c r="D10" s="25" t="s">
        <v>52</v>
      </c>
      <c r="E10" s="31" t="s">
        <v>219</v>
      </c>
      <c r="F10" s="32" t="s">
        <v>220</v>
      </c>
      <c r="G10" s="33">
        <v>151.14099999999999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x14ac:dyDescent="0.2">
      <c r="A11" s="35" t="s">
        <v>56</v>
      </c>
      <c r="E11" s="36" t="s">
        <v>221</v>
      </c>
    </row>
    <row r="12" spans="1:18" ht="76.5" x14ac:dyDescent="0.2">
      <c r="A12" s="37" t="s">
        <v>58</v>
      </c>
      <c r="E12" s="38" t="s">
        <v>222</v>
      </c>
    </row>
    <row r="13" spans="1:18" ht="25.5" x14ac:dyDescent="0.2">
      <c r="A13" t="s">
        <v>59</v>
      </c>
      <c r="E13" s="36" t="s">
        <v>223</v>
      </c>
    </row>
    <row r="14" spans="1:18" ht="25.5" x14ac:dyDescent="0.2">
      <c r="A14" s="25" t="s">
        <v>50</v>
      </c>
      <c r="B14" s="30" t="s">
        <v>27</v>
      </c>
      <c r="C14" s="30" t="s">
        <v>224</v>
      </c>
      <c r="D14" s="25" t="s">
        <v>52</v>
      </c>
      <c r="E14" s="31" t="s">
        <v>225</v>
      </c>
      <c r="F14" s="32" t="s">
        <v>220</v>
      </c>
      <c r="G14" s="33">
        <v>115.72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x14ac:dyDescent="0.2">
      <c r="A15" s="35" t="s">
        <v>56</v>
      </c>
      <c r="E15" s="36" t="s">
        <v>226</v>
      </c>
    </row>
    <row r="16" spans="1:18" ht="51" x14ac:dyDescent="0.2">
      <c r="A16" s="37" t="s">
        <v>58</v>
      </c>
      <c r="E16" s="38" t="s">
        <v>227</v>
      </c>
    </row>
    <row r="17" spans="1:18" ht="140.25" x14ac:dyDescent="0.2">
      <c r="A17" t="s">
        <v>59</v>
      </c>
      <c r="E17" s="36" t="s">
        <v>228</v>
      </c>
    </row>
    <row r="18" spans="1:18" ht="25.5" x14ac:dyDescent="0.2">
      <c r="A18" s="25" t="s">
        <v>50</v>
      </c>
      <c r="B18" s="30" t="s">
        <v>25</v>
      </c>
      <c r="C18" s="30" t="s">
        <v>229</v>
      </c>
      <c r="D18" s="25" t="s">
        <v>52</v>
      </c>
      <c r="E18" s="31" t="s">
        <v>230</v>
      </c>
      <c r="F18" s="32" t="s">
        <v>220</v>
      </c>
      <c r="G18" s="33">
        <v>40.787999999999997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x14ac:dyDescent="0.2">
      <c r="A19" s="35" t="s">
        <v>56</v>
      </c>
      <c r="E19" s="36" t="s">
        <v>231</v>
      </c>
    </row>
    <row r="20" spans="1:18" ht="51" x14ac:dyDescent="0.2">
      <c r="A20" s="37" t="s">
        <v>58</v>
      </c>
      <c r="E20" s="38" t="s">
        <v>232</v>
      </c>
    </row>
    <row r="21" spans="1:18" ht="140.25" x14ac:dyDescent="0.2">
      <c r="A21" t="s">
        <v>59</v>
      </c>
      <c r="E21" s="36" t="s">
        <v>228</v>
      </c>
    </row>
    <row r="22" spans="1:18" ht="12.75" customHeight="1" x14ac:dyDescent="0.2">
      <c r="A22" s="12" t="s">
        <v>47</v>
      </c>
      <c r="B22" s="12"/>
      <c r="C22" s="39" t="s">
        <v>28</v>
      </c>
      <c r="D22" s="12"/>
      <c r="E22" s="28" t="s">
        <v>143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0+I23+I27+I31+I35+I39+I43+I47+I51+I55+I59+I63+I67+I71+I75+I79+I83+I87+I91+I95+I99+I103</f>
        <v>0</v>
      </c>
      <c r="R22">
        <f>0+O23+O27+O31+O35+O39+O43+O47+O51+O55+O59+O63+O67+O71+O75+O79+O83+O87+O91+O95+O99+O103</f>
        <v>0</v>
      </c>
    </row>
    <row r="23" spans="1:18" x14ac:dyDescent="0.2">
      <c r="A23" s="25" t="s">
        <v>50</v>
      </c>
      <c r="B23" s="30" t="s">
        <v>36</v>
      </c>
      <c r="C23" s="30" t="s">
        <v>233</v>
      </c>
      <c r="D23" s="25" t="s">
        <v>52</v>
      </c>
      <c r="E23" s="31" t="s">
        <v>234</v>
      </c>
      <c r="F23" s="32" t="s">
        <v>157</v>
      </c>
      <c r="G23" s="33">
        <v>9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27</v>
      </c>
    </row>
    <row r="24" spans="1:18" x14ac:dyDescent="0.2">
      <c r="A24" s="35" t="s">
        <v>56</v>
      </c>
      <c r="E24" s="36" t="s">
        <v>235</v>
      </c>
    </row>
    <row r="25" spans="1:18" x14ac:dyDescent="0.2">
      <c r="A25" s="37" t="s">
        <v>58</v>
      </c>
      <c r="E25" s="38" t="s">
        <v>236</v>
      </c>
    </row>
    <row r="26" spans="1:18" ht="38.25" x14ac:dyDescent="0.2">
      <c r="A26" t="s">
        <v>59</v>
      </c>
      <c r="E26" s="36" t="s">
        <v>237</v>
      </c>
    </row>
    <row r="27" spans="1:18" ht="25.5" x14ac:dyDescent="0.2">
      <c r="A27" s="25" t="s">
        <v>50</v>
      </c>
      <c r="B27" s="30" t="s">
        <v>38</v>
      </c>
      <c r="C27" s="30" t="s">
        <v>238</v>
      </c>
      <c r="D27" s="25" t="s">
        <v>52</v>
      </c>
      <c r="E27" s="31" t="s">
        <v>239</v>
      </c>
      <c r="F27" s="32" t="s">
        <v>146</v>
      </c>
      <c r="G27" s="33">
        <v>18.887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27</v>
      </c>
    </row>
    <row r="28" spans="1:18" ht="51" x14ac:dyDescent="0.2">
      <c r="A28" s="35" t="s">
        <v>56</v>
      </c>
      <c r="E28" s="36" t="s">
        <v>240</v>
      </c>
    </row>
    <row r="29" spans="1:18" x14ac:dyDescent="0.2">
      <c r="A29" s="37" t="s">
        <v>58</v>
      </c>
      <c r="E29" s="38" t="s">
        <v>241</v>
      </c>
    </row>
    <row r="30" spans="1:18" ht="63.75" x14ac:dyDescent="0.2">
      <c r="A30" t="s">
        <v>59</v>
      </c>
      <c r="E30" s="36" t="s">
        <v>149</v>
      </c>
    </row>
    <row r="31" spans="1:18" ht="25.5" x14ac:dyDescent="0.2">
      <c r="A31" s="25" t="s">
        <v>50</v>
      </c>
      <c r="B31" s="30" t="s">
        <v>26</v>
      </c>
      <c r="C31" s="30" t="s">
        <v>242</v>
      </c>
      <c r="D31" s="25" t="s">
        <v>52</v>
      </c>
      <c r="E31" s="31" t="s">
        <v>243</v>
      </c>
      <c r="F31" s="32" t="s">
        <v>146</v>
      </c>
      <c r="G31" s="33">
        <v>56.66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8" ht="51" x14ac:dyDescent="0.2">
      <c r="A32" s="35" t="s">
        <v>56</v>
      </c>
      <c r="E32" s="36" t="s">
        <v>244</v>
      </c>
    </row>
    <row r="33" spans="1:16" x14ac:dyDescent="0.2">
      <c r="A33" s="37" t="s">
        <v>58</v>
      </c>
      <c r="E33" s="38" t="s">
        <v>245</v>
      </c>
    </row>
    <row r="34" spans="1:16" ht="63.75" x14ac:dyDescent="0.2">
      <c r="A34" t="s">
        <v>59</v>
      </c>
      <c r="E34" s="36" t="s">
        <v>149</v>
      </c>
    </row>
    <row r="35" spans="1:16" x14ac:dyDescent="0.2">
      <c r="A35" s="25" t="s">
        <v>50</v>
      </c>
      <c r="B35" s="30" t="s">
        <v>79</v>
      </c>
      <c r="C35" s="30" t="s">
        <v>246</v>
      </c>
      <c r="D35" s="25" t="s">
        <v>52</v>
      </c>
      <c r="E35" s="31" t="s">
        <v>247</v>
      </c>
      <c r="F35" s="32" t="s">
        <v>146</v>
      </c>
      <c r="G35" s="33">
        <v>15.4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6" ht="38.25" x14ac:dyDescent="0.2">
      <c r="A36" s="35" t="s">
        <v>56</v>
      </c>
      <c r="E36" s="36" t="s">
        <v>248</v>
      </c>
    </row>
    <row r="37" spans="1:16" x14ac:dyDescent="0.2">
      <c r="A37" s="37" t="s">
        <v>58</v>
      </c>
      <c r="E37" s="38" t="s">
        <v>249</v>
      </c>
    </row>
    <row r="38" spans="1:16" ht="63.75" x14ac:dyDescent="0.2">
      <c r="A38" t="s">
        <v>59</v>
      </c>
      <c r="E38" s="36" t="s">
        <v>149</v>
      </c>
    </row>
    <row r="39" spans="1:16" ht="25.5" x14ac:dyDescent="0.2">
      <c r="A39" s="25" t="s">
        <v>50</v>
      </c>
      <c r="B39" s="30" t="s">
        <v>82</v>
      </c>
      <c r="C39" s="30" t="s">
        <v>250</v>
      </c>
      <c r="D39" s="25" t="s">
        <v>52</v>
      </c>
      <c r="E39" s="31" t="s">
        <v>251</v>
      </c>
      <c r="F39" s="32" t="s">
        <v>178</v>
      </c>
      <c r="G39" s="33">
        <v>6.1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6" x14ac:dyDescent="0.2">
      <c r="A40" s="35" t="s">
        <v>56</v>
      </c>
      <c r="E40" s="36" t="s">
        <v>252</v>
      </c>
    </row>
    <row r="41" spans="1:16" x14ac:dyDescent="0.2">
      <c r="A41" s="37" t="s">
        <v>58</v>
      </c>
      <c r="E41" s="38" t="s">
        <v>52</v>
      </c>
    </row>
    <row r="42" spans="1:16" ht="63.75" x14ac:dyDescent="0.2">
      <c r="A42" t="s">
        <v>59</v>
      </c>
      <c r="E42" s="36" t="s">
        <v>253</v>
      </c>
    </row>
    <row r="43" spans="1:16" ht="25.5" x14ac:dyDescent="0.2">
      <c r="A43" s="25" t="s">
        <v>50</v>
      </c>
      <c r="B43" s="30" t="s">
        <v>42</v>
      </c>
      <c r="C43" s="30" t="s">
        <v>254</v>
      </c>
      <c r="D43" s="25" t="s">
        <v>52</v>
      </c>
      <c r="E43" s="31" t="s">
        <v>255</v>
      </c>
      <c r="F43" s="32" t="s">
        <v>256</v>
      </c>
      <c r="G43" s="33">
        <v>29.738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6" x14ac:dyDescent="0.2">
      <c r="A44" s="35" t="s">
        <v>56</v>
      </c>
      <c r="E44" s="36" t="s">
        <v>257</v>
      </c>
    </row>
    <row r="45" spans="1:16" x14ac:dyDescent="0.2">
      <c r="A45" s="37" t="s">
        <v>58</v>
      </c>
      <c r="E45" s="38" t="s">
        <v>258</v>
      </c>
    </row>
    <row r="46" spans="1:16" ht="25.5" x14ac:dyDescent="0.2">
      <c r="A46" t="s">
        <v>59</v>
      </c>
      <c r="E46" s="36" t="s">
        <v>259</v>
      </c>
    </row>
    <row r="47" spans="1:16" x14ac:dyDescent="0.2">
      <c r="A47" s="25" t="s">
        <v>50</v>
      </c>
      <c r="B47" s="30" t="s">
        <v>44</v>
      </c>
      <c r="C47" s="30" t="s">
        <v>144</v>
      </c>
      <c r="D47" s="25" t="s">
        <v>52</v>
      </c>
      <c r="E47" s="31" t="s">
        <v>145</v>
      </c>
      <c r="F47" s="32" t="s">
        <v>146</v>
      </c>
      <c r="G47" s="33">
        <v>23.295000000000002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27</v>
      </c>
    </row>
    <row r="48" spans="1:16" ht="25.5" x14ac:dyDescent="0.2">
      <c r="A48" s="35" t="s">
        <v>56</v>
      </c>
      <c r="E48" s="36" t="s">
        <v>260</v>
      </c>
    </row>
    <row r="49" spans="1:16" x14ac:dyDescent="0.2">
      <c r="A49" s="37" t="s">
        <v>58</v>
      </c>
      <c r="E49" s="38" t="s">
        <v>261</v>
      </c>
    </row>
    <row r="50" spans="1:16" ht="63.75" x14ac:dyDescent="0.2">
      <c r="A50" t="s">
        <v>59</v>
      </c>
      <c r="E50" s="36" t="s">
        <v>149</v>
      </c>
    </row>
    <row r="51" spans="1:16" x14ac:dyDescent="0.2">
      <c r="A51" s="25" t="s">
        <v>50</v>
      </c>
      <c r="B51" s="30" t="s">
        <v>46</v>
      </c>
      <c r="C51" s="30" t="s">
        <v>262</v>
      </c>
      <c r="D51" s="25" t="s">
        <v>52</v>
      </c>
      <c r="E51" s="31" t="s">
        <v>263</v>
      </c>
      <c r="F51" s="32" t="s">
        <v>146</v>
      </c>
      <c r="G51" s="33">
        <v>8.907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27</v>
      </c>
    </row>
    <row r="52" spans="1:16" x14ac:dyDescent="0.2">
      <c r="A52" s="35" t="s">
        <v>56</v>
      </c>
      <c r="E52" s="36" t="s">
        <v>264</v>
      </c>
    </row>
    <row r="53" spans="1:16" x14ac:dyDescent="0.2">
      <c r="A53" s="37" t="s">
        <v>58</v>
      </c>
      <c r="E53" s="38" t="s">
        <v>265</v>
      </c>
    </row>
    <row r="54" spans="1:16" ht="38.25" x14ac:dyDescent="0.2">
      <c r="A54" t="s">
        <v>59</v>
      </c>
      <c r="E54" s="36" t="s">
        <v>266</v>
      </c>
    </row>
    <row r="55" spans="1:16" x14ac:dyDescent="0.2">
      <c r="A55" s="25" t="s">
        <v>50</v>
      </c>
      <c r="B55" s="30" t="s">
        <v>92</v>
      </c>
      <c r="C55" s="30" t="s">
        <v>267</v>
      </c>
      <c r="D55" s="25" t="s">
        <v>71</v>
      </c>
      <c r="E55" s="31" t="s">
        <v>268</v>
      </c>
      <c r="F55" s="32" t="s">
        <v>146</v>
      </c>
      <c r="G55" s="33">
        <v>8.6660000000000004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27</v>
      </c>
    </row>
    <row r="56" spans="1:16" ht="51" x14ac:dyDescent="0.2">
      <c r="A56" s="35" t="s">
        <v>56</v>
      </c>
      <c r="E56" s="36" t="s">
        <v>269</v>
      </c>
    </row>
    <row r="57" spans="1:16" x14ac:dyDescent="0.2">
      <c r="A57" s="37" t="s">
        <v>58</v>
      </c>
      <c r="E57" s="38" t="s">
        <v>270</v>
      </c>
    </row>
    <row r="58" spans="1:16" ht="369.75" x14ac:dyDescent="0.2">
      <c r="A58" t="s">
        <v>59</v>
      </c>
      <c r="E58" s="36" t="s">
        <v>271</v>
      </c>
    </row>
    <row r="59" spans="1:16" x14ac:dyDescent="0.2">
      <c r="A59" s="25" t="s">
        <v>50</v>
      </c>
      <c r="B59" s="30" t="s">
        <v>98</v>
      </c>
      <c r="C59" s="30" t="s">
        <v>267</v>
      </c>
      <c r="D59" s="25" t="s">
        <v>75</v>
      </c>
      <c r="E59" s="31" t="s">
        <v>268</v>
      </c>
      <c r="F59" s="32" t="s">
        <v>146</v>
      </c>
      <c r="G59" s="33">
        <v>10.625999999999999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27</v>
      </c>
    </row>
    <row r="60" spans="1:16" ht="51" x14ac:dyDescent="0.2">
      <c r="A60" s="35" t="s">
        <v>56</v>
      </c>
      <c r="E60" s="36" t="s">
        <v>272</v>
      </c>
    </row>
    <row r="61" spans="1:16" x14ac:dyDescent="0.2">
      <c r="A61" s="37" t="s">
        <v>58</v>
      </c>
      <c r="E61" s="38" t="s">
        <v>273</v>
      </c>
    </row>
    <row r="62" spans="1:16" ht="369.75" x14ac:dyDescent="0.2">
      <c r="A62" t="s">
        <v>59</v>
      </c>
      <c r="E62" s="36" t="s">
        <v>271</v>
      </c>
    </row>
    <row r="63" spans="1:16" x14ac:dyDescent="0.2">
      <c r="A63" s="25" t="s">
        <v>50</v>
      </c>
      <c r="B63" s="30" t="s">
        <v>100</v>
      </c>
      <c r="C63" s="30" t="s">
        <v>274</v>
      </c>
      <c r="D63" s="25" t="s">
        <v>71</v>
      </c>
      <c r="E63" s="31" t="s">
        <v>275</v>
      </c>
      <c r="F63" s="32" t="s">
        <v>146</v>
      </c>
      <c r="G63" s="33">
        <v>25.998000000000001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27</v>
      </c>
    </row>
    <row r="64" spans="1:16" ht="51" x14ac:dyDescent="0.2">
      <c r="A64" s="35" t="s">
        <v>56</v>
      </c>
      <c r="E64" s="36" t="s">
        <v>276</v>
      </c>
    </row>
    <row r="65" spans="1:16" x14ac:dyDescent="0.2">
      <c r="A65" s="37" t="s">
        <v>58</v>
      </c>
      <c r="E65" s="38" t="s">
        <v>277</v>
      </c>
    </row>
    <row r="66" spans="1:16" ht="369.75" x14ac:dyDescent="0.2">
      <c r="A66" t="s">
        <v>59</v>
      </c>
      <c r="E66" s="36" t="s">
        <v>271</v>
      </c>
    </row>
    <row r="67" spans="1:16" x14ac:dyDescent="0.2">
      <c r="A67" s="25" t="s">
        <v>50</v>
      </c>
      <c r="B67" s="30" t="s">
        <v>105</v>
      </c>
      <c r="C67" s="30" t="s">
        <v>274</v>
      </c>
      <c r="D67" s="25" t="s">
        <v>75</v>
      </c>
      <c r="E67" s="31" t="s">
        <v>275</v>
      </c>
      <c r="F67" s="32" t="s">
        <v>146</v>
      </c>
      <c r="G67" s="33">
        <v>31.878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27</v>
      </c>
    </row>
    <row r="68" spans="1:16" ht="51" x14ac:dyDescent="0.2">
      <c r="A68" s="35" t="s">
        <v>56</v>
      </c>
      <c r="E68" s="36" t="s">
        <v>278</v>
      </c>
    </row>
    <row r="69" spans="1:16" x14ac:dyDescent="0.2">
      <c r="A69" s="37" t="s">
        <v>58</v>
      </c>
      <c r="E69" s="38" t="s">
        <v>279</v>
      </c>
    </row>
    <row r="70" spans="1:16" ht="369.75" x14ac:dyDescent="0.2">
      <c r="A70" t="s">
        <v>59</v>
      </c>
      <c r="E70" s="36" t="s">
        <v>271</v>
      </c>
    </row>
    <row r="71" spans="1:16" x14ac:dyDescent="0.2">
      <c r="A71" s="25" t="s">
        <v>50</v>
      </c>
      <c r="B71" s="30" t="s">
        <v>109</v>
      </c>
      <c r="C71" s="30" t="s">
        <v>274</v>
      </c>
      <c r="D71" s="25" t="s">
        <v>77</v>
      </c>
      <c r="E71" s="31" t="s">
        <v>275</v>
      </c>
      <c r="F71" s="32" t="s">
        <v>146</v>
      </c>
      <c r="G71" s="33">
        <v>15.4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27</v>
      </c>
    </row>
    <row r="72" spans="1:16" ht="38.25" x14ac:dyDescent="0.2">
      <c r="A72" s="35" t="s">
        <v>56</v>
      </c>
      <c r="E72" s="36" t="s">
        <v>280</v>
      </c>
    </row>
    <row r="73" spans="1:16" x14ac:dyDescent="0.2">
      <c r="A73" s="37" t="s">
        <v>58</v>
      </c>
      <c r="E73" s="38" t="s">
        <v>249</v>
      </c>
    </row>
    <row r="74" spans="1:16" ht="369.75" x14ac:dyDescent="0.2">
      <c r="A74" t="s">
        <v>59</v>
      </c>
      <c r="E74" s="36" t="s">
        <v>271</v>
      </c>
    </row>
    <row r="75" spans="1:16" x14ac:dyDescent="0.2">
      <c r="A75" s="25" t="s">
        <v>50</v>
      </c>
      <c r="B75" s="30" t="s">
        <v>113</v>
      </c>
      <c r="C75" s="30" t="s">
        <v>281</v>
      </c>
      <c r="D75" s="25" t="s">
        <v>52</v>
      </c>
      <c r="E75" s="31" t="s">
        <v>282</v>
      </c>
      <c r="F75" s="32" t="s">
        <v>146</v>
      </c>
      <c r="G75" s="33">
        <v>6.2720000000000002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27</v>
      </c>
    </row>
    <row r="76" spans="1:16" ht="25.5" x14ac:dyDescent="0.2">
      <c r="A76" s="35" t="s">
        <v>56</v>
      </c>
      <c r="E76" s="36" t="s">
        <v>283</v>
      </c>
    </row>
    <row r="77" spans="1:16" x14ac:dyDescent="0.2">
      <c r="A77" s="37" t="s">
        <v>58</v>
      </c>
      <c r="E77" s="38" t="s">
        <v>284</v>
      </c>
    </row>
    <row r="78" spans="1:16" ht="318.75" x14ac:dyDescent="0.2">
      <c r="A78" t="s">
        <v>59</v>
      </c>
      <c r="E78" s="36" t="s">
        <v>285</v>
      </c>
    </row>
    <row r="79" spans="1:16" x14ac:dyDescent="0.2">
      <c r="A79" s="25" t="s">
        <v>50</v>
      </c>
      <c r="B79" s="30" t="s">
        <v>118</v>
      </c>
      <c r="C79" s="30" t="s">
        <v>286</v>
      </c>
      <c r="D79" s="25" t="s">
        <v>52</v>
      </c>
      <c r="E79" s="31" t="s">
        <v>287</v>
      </c>
      <c r="F79" s="32" t="s">
        <v>146</v>
      </c>
      <c r="G79" s="33">
        <v>19.292000000000002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27</v>
      </c>
    </row>
    <row r="80" spans="1:16" ht="25.5" x14ac:dyDescent="0.2">
      <c r="A80" s="35" t="s">
        <v>56</v>
      </c>
      <c r="E80" s="36" t="s">
        <v>288</v>
      </c>
    </row>
    <row r="81" spans="1:16" x14ac:dyDescent="0.2">
      <c r="A81" s="37" t="s">
        <v>58</v>
      </c>
      <c r="E81" s="38" t="s">
        <v>289</v>
      </c>
    </row>
    <row r="82" spans="1:16" ht="267.75" x14ac:dyDescent="0.2">
      <c r="A82" t="s">
        <v>59</v>
      </c>
      <c r="E82" s="36" t="s">
        <v>290</v>
      </c>
    </row>
    <row r="83" spans="1:16" x14ac:dyDescent="0.2">
      <c r="A83" s="25" t="s">
        <v>50</v>
      </c>
      <c r="B83" s="30" t="s">
        <v>122</v>
      </c>
      <c r="C83" s="30" t="s">
        <v>291</v>
      </c>
      <c r="D83" s="25" t="s">
        <v>52</v>
      </c>
      <c r="E83" s="31" t="s">
        <v>292</v>
      </c>
      <c r="F83" s="32" t="s">
        <v>146</v>
      </c>
      <c r="G83" s="33">
        <v>47.085000000000001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27</v>
      </c>
    </row>
    <row r="84" spans="1:16" x14ac:dyDescent="0.2">
      <c r="A84" s="35" t="s">
        <v>56</v>
      </c>
      <c r="E84" s="36" t="s">
        <v>293</v>
      </c>
    </row>
    <row r="85" spans="1:16" x14ac:dyDescent="0.2">
      <c r="A85" s="37" t="s">
        <v>58</v>
      </c>
      <c r="E85" s="38" t="s">
        <v>294</v>
      </c>
    </row>
    <row r="86" spans="1:16" ht="191.25" x14ac:dyDescent="0.2">
      <c r="A86" t="s">
        <v>59</v>
      </c>
      <c r="E86" s="36" t="s">
        <v>295</v>
      </c>
    </row>
    <row r="87" spans="1:16" x14ac:dyDescent="0.2">
      <c r="A87" s="25" t="s">
        <v>50</v>
      </c>
      <c r="B87" s="30" t="s">
        <v>127</v>
      </c>
      <c r="C87" s="30" t="s">
        <v>296</v>
      </c>
      <c r="D87" s="25" t="s">
        <v>52</v>
      </c>
      <c r="E87" s="31" t="s">
        <v>297</v>
      </c>
      <c r="F87" s="32" t="s">
        <v>146</v>
      </c>
      <c r="G87" s="33">
        <v>24.108000000000001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27</v>
      </c>
    </row>
    <row r="88" spans="1:16" ht="38.25" x14ac:dyDescent="0.2">
      <c r="A88" s="35" t="s">
        <v>56</v>
      </c>
      <c r="E88" s="36" t="s">
        <v>298</v>
      </c>
    </row>
    <row r="89" spans="1:16" x14ac:dyDescent="0.2">
      <c r="A89" s="37" t="s">
        <v>58</v>
      </c>
      <c r="E89" s="38" t="s">
        <v>299</v>
      </c>
    </row>
    <row r="90" spans="1:16" ht="280.5" x14ac:dyDescent="0.2">
      <c r="A90" t="s">
        <v>59</v>
      </c>
      <c r="E90" s="36" t="s">
        <v>300</v>
      </c>
    </row>
    <row r="91" spans="1:16" x14ac:dyDescent="0.2">
      <c r="A91" s="25" t="s">
        <v>50</v>
      </c>
      <c r="B91" s="30" t="s">
        <v>132</v>
      </c>
      <c r="C91" s="30" t="s">
        <v>301</v>
      </c>
      <c r="D91" s="25" t="s">
        <v>52</v>
      </c>
      <c r="E91" s="31" t="s">
        <v>302</v>
      </c>
      <c r="F91" s="32" t="s">
        <v>157</v>
      </c>
      <c r="G91" s="33">
        <v>191.583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27</v>
      </c>
    </row>
    <row r="92" spans="1:16" x14ac:dyDescent="0.2">
      <c r="A92" s="35" t="s">
        <v>56</v>
      </c>
      <c r="E92" s="36" t="s">
        <v>303</v>
      </c>
    </row>
    <row r="93" spans="1:16" x14ac:dyDescent="0.2">
      <c r="A93" s="37" t="s">
        <v>58</v>
      </c>
      <c r="E93" s="38" t="s">
        <v>52</v>
      </c>
    </row>
    <row r="94" spans="1:16" ht="25.5" x14ac:dyDescent="0.2">
      <c r="A94" t="s">
        <v>59</v>
      </c>
      <c r="E94" s="36" t="s">
        <v>304</v>
      </c>
    </row>
    <row r="95" spans="1:16" x14ac:dyDescent="0.2">
      <c r="A95" s="25" t="s">
        <v>50</v>
      </c>
      <c r="B95" s="30" t="s">
        <v>136</v>
      </c>
      <c r="C95" s="30" t="s">
        <v>305</v>
      </c>
      <c r="D95" s="25" t="s">
        <v>52</v>
      </c>
      <c r="E95" s="31" t="s">
        <v>306</v>
      </c>
      <c r="F95" s="32" t="s">
        <v>157</v>
      </c>
      <c r="G95" s="33">
        <v>161.44800000000001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27</v>
      </c>
    </row>
    <row r="96" spans="1:16" x14ac:dyDescent="0.2">
      <c r="A96" s="35" t="s">
        <v>56</v>
      </c>
      <c r="E96" s="36" t="s">
        <v>307</v>
      </c>
    </row>
    <row r="97" spans="1:18" x14ac:dyDescent="0.2">
      <c r="A97" s="37" t="s">
        <v>58</v>
      </c>
      <c r="E97" s="38" t="s">
        <v>308</v>
      </c>
    </row>
    <row r="98" spans="1:18" x14ac:dyDescent="0.2">
      <c r="A98" t="s">
        <v>59</v>
      </c>
      <c r="E98" s="36" t="s">
        <v>309</v>
      </c>
    </row>
    <row r="99" spans="1:18" x14ac:dyDescent="0.2">
      <c r="A99" s="25" t="s">
        <v>50</v>
      </c>
      <c r="B99" s="30" t="s">
        <v>310</v>
      </c>
      <c r="C99" s="30" t="s">
        <v>311</v>
      </c>
      <c r="D99" s="25" t="s">
        <v>52</v>
      </c>
      <c r="E99" s="31" t="s">
        <v>312</v>
      </c>
      <c r="F99" s="32" t="s">
        <v>157</v>
      </c>
      <c r="G99" s="33">
        <v>59.38</v>
      </c>
      <c r="H99" s="34"/>
      <c r="I99" s="34">
        <f>ROUND(ROUND(H99,2)*ROUND(G99,3),2)</f>
        <v>0</v>
      </c>
      <c r="J99" s="32" t="s">
        <v>55</v>
      </c>
      <c r="O99">
        <f>(I99*21)/100</f>
        <v>0</v>
      </c>
      <c r="P99" t="s">
        <v>27</v>
      </c>
    </row>
    <row r="100" spans="1:18" x14ac:dyDescent="0.2">
      <c r="A100" s="35" t="s">
        <v>56</v>
      </c>
      <c r="E100" s="36" t="s">
        <v>313</v>
      </c>
    </row>
    <row r="101" spans="1:18" x14ac:dyDescent="0.2">
      <c r="A101" s="37" t="s">
        <v>58</v>
      </c>
      <c r="E101" s="38" t="s">
        <v>314</v>
      </c>
    </row>
    <row r="102" spans="1:18" ht="38.25" x14ac:dyDescent="0.2">
      <c r="A102" t="s">
        <v>59</v>
      </c>
      <c r="E102" s="36" t="s">
        <v>315</v>
      </c>
    </row>
    <row r="103" spans="1:18" x14ac:dyDescent="0.2">
      <c r="A103" s="25" t="s">
        <v>50</v>
      </c>
      <c r="B103" s="30" t="s">
        <v>316</v>
      </c>
      <c r="C103" s="30" t="s">
        <v>317</v>
      </c>
      <c r="D103" s="25" t="s">
        <v>52</v>
      </c>
      <c r="E103" s="31" t="s">
        <v>318</v>
      </c>
      <c r="F103" s="32" t="s">
        <v>157</v>
      </c>
      <c r="G103" s="33">
        <v>59.38</v>
      </c>
      <c r="H103" s="34"/>
      <c r="I103" s="34">
        <f>ROUND(ROUND(H103,2)*ROUND(G103,3),2)</f>
        <v>0</v>
      </c>
      <c r="J103" s="32" t="s">
        <v>55</v>
      </c>
      <c r="O103">
        <f>(I103*21)/100</f>
        <v>0</v>
      </c>
      <c r="P103" t="s">
        <v>27</v>
      </c>
    </row>
    <row r="104" spans="1:18" x14ac:dyDescent="0.2">
      <c r="A104" s="35" t="s">
        <v>56</v>
      </c>
      <c r="E104" s="36" t="s">
        <v>52</v>
      </c>
    </row>
    <row r="105" spans="1:18" x14ac:dyDescent="0.2">
      <c r="A105" s="37" t="s">
        <v>58</v>
      </c>
      <c r="E105" s="38" t="s">
        <v>52</v>
      </c>
    </row>
    <row r="106" spans="1:18" ht="25.5" x14ac:dyDescent="0.2">
      <c r="A106" t="s">
        <v>59</v>
      </c>
      <c r="E106" s="36" t="s">
        <v>319</v>
      </c>
    </row>
    <row r="107" spans="1:18" ht="12.75" customHeight="1" x14ac:dyDescent="0.2">
      <c r="A107" s="12" t="s">
        <v>47</v>
      </c>
      <c r="B107" s="12"/>
      <c r="C107" s="39" t="s">
        <v>27</v>
      </c>
      <c r="D107" s="12"/>
      <c r="E107" s="28" t="s">
        <v>320</v>
      </c>
      <c r="F107" s="12"/>
      <c r="G107" s="12"/>
      <c r="H107" s="12"/>
      <c r="I107" s="40">
        <f>0+Q107</f>
        <v>0</v>
      </c>
      <c r="J107" s="12"/>
      <c r="O107">
        <f>0+R107</f>
        <v>0</v>
      </c>
      <c r="Q107">
        <f>0+I108+I112</f>
        <v>0</v>
      </c>
      <c r="R107">
        <f>0+O108+O112</f>
        <v>0</v>
      </c>
    </row>
    <row r="108" spans="1:18" x14ac:dyDescent="0.2">
      <c r="A108" s="25" t="s">
        <v>50</v>
      </c>
      <c r="B108" s="30" t="s">
        <v>321</v>
      </c>
      <c r="C108" s="30" t="s">
        <v>322</v>
      </c>
      <c r="D108" s="25" t="s">
        <v>52</v>
      </c>
      <c r="E108" s="31" t="s">
        <v>323</v>
      </c>
      <c r="F108" s="32" t="s">
        <v>146</v>
      </c>
      <c r="G108" s="33">
        <v>30.8</v>
      </c>
      <c r="H108" s="34"/>
      <c r="I108" s="34">
        <f>ROUND(ROUND(H108,2)*ROUND(G108,3),2)</f>
        <v>0</v>
      </c>
      <c r="J108" s="32" t="s">
        <v>55</v>
      </c>
      <c r="O108">
        <f>(I108*21)/100</f>
        <v>0</v>
      </c>
      <c r="P108" t="s">
        <v>27</v>
      </c>
    </row>
    <row r="109" spans="1:18" ht="51" x14ac:dyDescent="0.2">
      <c r="A109" s="35" t="s">
        <v>56</v>
      </c>
      <c r="E109" s="36" t="s">
        <v>324</v>
      </c>
    </row>
    <row r="110" spans="1:18" x14ac:dyDescent="0.2">
      <c r="A110" s="37" t="s">
        <v>58</v>
      </c>
      <c r="E110" s="38" t="s">
        <v>52</v>
      </c>
    </row>
    <row r="111" spans="1:18" ht="38.25" x14ac:dyDescent="0.2">
      <c r="A111" t="s">
        <v>59</v>
      </c>
      <c r="E111" s="36" t="s">
        <v>325</v>
      </c>
    </row>
    <row r="112" spans="1:18" x14ac:dyDescent="0.2">
      <c r="A112" s="25" t="s">
        <v>50</v>
      </c>
      <c r="B112" s="30" t="s">
        <v>326</v>
      </c>
      <c r="C112" s="30" t="s">
        <v>327</v>
      </c>
      <c r="D112" s="25" t="s">
        <v>52</v>
      </c>
      <c r="E112" s="31" t="s">
        <v>328</v>
      </c>
      <c r="F112" s="32" t="s">
        <v>157</v>
      </c>
      <c r="G112" s="33">
        <v>168</v>
      </c>
      <c r="H112" s="34"/>
      <c r="I112" s="34">
        <f>ROUND(ROUND(H112,2)*ROUND(G112,3),2)</f>
        <v>0</v>
      </c>
      <c r="J112" s="32" t="s">
        <v>55</v>
      </c>
      <c r="O112">
        <f>(I112*21)/100</f>
        <v>0</v>
      </c>
      <c r="P112" t="s">
        <v>27</v>
      </c>
    </row>
    <row r="113" spans="1:18" x14ac:dyDescent="0.2">
      <c r="A113" s="35" t="s">
        <v>56</v>
      </c>
      <c r="E113" s="36" t="s">
        <v>329</v>
      </c>
    </row>
    <row r="114" spans="1:18" x14ac:dyDescent="0.2">
      <c r="A114" s="37" t="s">
        <v>58</v>
      </c>
      <c r="E114" s="38" t="s">
        <v>330</v>
      </c>
    </row>
    <row r="115" spans="1:18" ht="102" x14ac:dyDescent="0.2">
      <c r="A115" t="s">
        <v>59</v>
      </c>
      <c r="E115" s="36" t="s">
        <v>331</v>
      </c>
    </row>
    <row r="116" spans="1:18" ht="12.75" customHeight="1" x14ac:dyDescent="0.2">
      <c r="A116" s="12" t="s">
        <v>47</v>
      </c>
      <c r="B116" s="12"/>
      <c r="C116" s="39" t="s">
        <v>25</v>
      </c>
      <c r="D116" s="12"/>
      <c r="E116" s="28" t="s">
        <v>332</v>
      </c>
      <c r="F116" s="12"/>
      <c r="G116" s="12"/>
      <c r="H116" s="12"/>
      <c r="I116" s="40">
        <f>0+Q116</f>
        <v>0</v>
      </c>
      <c r="J116" s="12"/>
      <c r="O116">
        <f>0+R116</f>
        <v>0</v>
      </c>
      <c r="Q116">
        <f>0+I117</f>
        <v>0</v>
      </c>
      <c r="R116">
        <f>0+O117</f>
        <v>0</v>
      </c>
    </row>
    <row r="117" spans="1:18" x14ac:dyDescent="0.2">
      <c r="A117" s="25" t="s">
        <v>50</v>
      </c>
      <c r="B117" s="30" t="s">
        <v>333</v>
      </c>
      <c r="C117" s="30" t="s">
        <v>334</v>
      </c>
      <c r="D117" s="25" t="s">
        <v>52</v>
      </c>
      <c r="E117" s="31" t="s">
        <v>335</v>
      </c>
      <c r="F117" s="32" t="s">
        <v>336</v>
      </c>
      <c r="G117" s="33">
        <v>8</v>
      </c>
      <c r="H117" s="34"/>
      <c r="I117" s="34">
        <f>ROUND(ROUND(H117,2)*ROUND(G117,3),2)</f>
        <v>0</v>
      </c>
      <c r="J117" s="32" t="s">
        <v>55</v>
      </c>
      <c r="O117">
        <f>(I117*21)/100</f>
        <v>0</v>
      </c>
      <c r="P117" t="s">
        <v>27</v>
      </c>
    </row>
    <row r="118" spans="1:18" x14ac:dyDescent="0.2">
      <c r="A118" s="35" t="s">
        <v>56</v>
      </c>
      <c r="E118" s="36" t="s">
        <v>337</v>
      </c>
    </row>
    <row r="119" spans="1:18" x14ac:dyDescent="0.2">
      <c r="A119" s="37" t="s">
        <v>58</v>
      </c>
      <c r="E119" s="38" t="s">
        <v>52</v>
      </c>
    </row>
    <row r="120" spans="1:18" ht="38.25" x14ac:dyDescent="0.2">
      <c r="A120" t="s">
        <v>59</v>
      </c>
      <c r="E120" s="36" t="s">
        <v>338</v>
      </c>
    </row>
    <row r="121" spans="1:18" ht="12.75" customHeight="1" x14ac:dyDescent="0.2">
      <c r="A121" s="12" t="s">
        <v>47</v>
      </c>
      <c r="B121" s="12"/>
      <c r="C121" s="39" t="s">
        <v>36</v>
      </c>
      <c r="D121" s="12"/>
      <c r="E121" s="28" t="s">
        <v>339</v>
      </c>
      <c r="F121" s="12"/>
      <c r="G121" s="12"/>
      <c r="H121" s="12"/>
      <c r="I121" s="40">
        <f>0+Q121</f>
        <v>0</v>
      </c>
      <c r="J121" s="12"/>
      <c r="O121">
        <f>0+R121</f>
        <v>0</v>
      </c>
      <c r="Q121">
        <f>0+I122</f>
        <v>0</v>
      </c>
      <c r="R121">
        <f>0+O122</f>
        <v>0</v>
      </c>
    </row>
    <row r="122" spans="1:18" x14ac:dyDescent="0.2">
      <c r="A122" s="25" t="s">
        <v>50</v>
      </c>
      <c r="B122" s="30" t="s">
        <v>340</v>
      </c>
      <c r="C122" s="30" t="s">
        <v>341</v>
      </c>
      <c r="D122" s="25" t="s">
        <v>52</v>
      </c>
      <c r="E122" s="31" t="s">
        <v>342</v>
      </c>
      <c r="F122" s="32" t="s">
        <v>146</v>
      </c>
      <c r="G122" s="33">
        <v>53.2</v>
      </c>
      <c r="H122" s="34"/>
      <c r="I122" s="34">
        <f>ROUND(ROUND(H122,2)*ROUND(G122,3),2)</f>
        <v>0</v>
      </c>
      <c r="J122" s="32" t="s">
        <v>55</v>
      </c>
      <c r="O122">
        <f>(I122*21)/100</f>
        <v>0</v>
      </c>
      <c r="P122" t="s">
        <v>27</v>
      </c>
    </row>
    <row r="123" spans="1:18" ht="25.5" x14ac:dyDescent="0.2">
      <c r="A123" s="35" t="s">
        <v>56</v>
      </c>
      <c r="E123" s="36" t="s">
        <v>343</v>
      </c>
    </row>
    <row r="124" spans="1:18" x14ac:dyDescent="0.2">
      <c r="A124" s="37" t="s">
        <v>58</v>
      </c>
      <c r="E124" s="38" t="s">
        <v>344</v>
      </c>
    </row>
    <row r="125" spans="1:18" ht="102" x14ac:dyDescent="0.2">
      <c r="A125" t="s">
        <v>59</v>
      </c>
      <c r="E125" s="36" t="s">
        <v>345</v>
      </c>
    </row>
    <row r="126" spans="1:18" ht="12.75" customHeight="1" x14ac:dyDescent="0.2">
      <c r="A126" s="12" t="s">
        <v>47</v>
      </c>
      <c r="B126" s="12"/>
      <c r="C126" s="39" t="s">
        <v>38</v>
      </c>
      <c r="D126" s="12"/>
      <c r="E126" s="28" t="s">
        <v>154</v>
      </c>
      <c r="F126" s="12"/>
      <c r="G126" s="12"/>
      <c r="H126" s="12"/>
      <c r="I126" s="40">
        <f>0+Q126</f>
        <v>0</v>
      </c>
      <c r="J126" s="12"/>
      <c r="O126">
        <f>0+R126</f>
        <v>0</v>
      </c>
      <c r="Q126">
        <f>0+I127+I131+I135+I139+I143+I147+I151+I155</f>
        <v>0</v>
      </c>
      <c r="R126">
        <f>0+O127+O131+O135+O139+O143+O147+O151+O155</f>
        <v>0</v>
      </c>
    </row>
    <row r="127" spans="1:18" x14ac:dyDescent="0.2">
      <c r="A127" s="25" t="s">
        <v>50</v>
      </c>
      <c r="B127" s="30" t="s">
        <v>346</v>
      </c>
      <c r="C127" s="30" t="s">
        <v>347</v>
      </c>
      <c r="D127" s="25" t="s">
        <v>71</v>
      </c>
      <c r="E127" s="31" t="s">
        <v>348</v>
      </c>
      <c r="F127" s="32" t="s">
        <v>157</v>
      </c>
      <c r="G127" s="33">
        <v>274.19</v>
      </c>
      <c r="H127" s="34"/>
      <c r="I127" s="34">
        <f>ROUND(ROUND(H127,2)*ROUND(G127,3),2)</f>
        <v>0</v>
      </c>
      <c r="J127" s="32" t="s">
        <v>55</v>
      </c>
      <c r="O127">
        <f>(I127*21)/100</f>
        <v>0</v>
      </c>
      <c r="P127" t="s">
        <v>27</v>
      </c>
    </row>
    <row r="128" spans="1:18" ht="25.5" x14ac:dyDescent="0.2">
      <c r="A128" s="35" t="s">
        <v>56</v>
      </c>
      <c r="E128" s="36" t="s">
        <v>349</v>
      </c>
    </row>
    <row r="129" spans="1:16" x14ac:dyDescent="0.2">
      <c r="A129" s="37" t="s">
        <v>58</v>
      </c>
      <c r="E129" s="38" t="s">
        <v>350</v>
      </c>
    </row>
    <row r="130" spans="1:16" ht="51" x14ac:dyDescent="0.2">
      <c r="A130" t="s">
        <v>59</v>
      </c>
      <c r="E130" s="36" t="s">
        <v>351</v>
      </c>
    </row>
    <row r="131" spans="1:16" x14ac:dyDescent="0.2">
      <c r="A131" s="25" t="s">
        <v>50</v>
      </c>
      <c r="B131" s="30" t="s">
        <v>352</v>
      </c>
      <c r="C131" s="30" t="s">
        <v>347</v>
      </c>
      <c r="D131" s="25" t="s">
        <v>75</v>
      </c>
      <c r="E131" s="31" t="s">
        <v>348</v>
      </c>
      <c r="F131" s="32" t="s">
        <v>157</v>
      </c>
      <c r="G131" s="33">
        <v>94.43</v>
      </c>
      <c r="H131" s="34"/>
      <c r="I131" s="34">
        <f>ROUND(ROUND(H131,2)*ROUND(G131,3),2)</f>
        <v>0</v>
      </c>
      <c r="J131" s="32" t="s">
        <v>55</v>
      </c>
      <c r="O131">
        <f>(I131*21)/100</f>
        <v>0</v>
      </c>
      <c r="P131" t="s">
        <v>27</v>
      </c>
    </row>
    <row r="132" spans="1:16" ht="38.25" x14ac:dyDescent="0.2">
      <c r="A132" s="35" t="s">
        <v>56</v>
      </c>
      <c r="E132" s="36" t="s">
        <v>353</v>
      </c>
    </row>
    <row r="133" spans="1:16" x14ac:dyDescent="0.2">
      <c r="A133" s="37" t="s">
        <v>58</v>
      </c>
      <c r="E133" s="38" t="s">
        <v>354</v>
      </c>
    </row>
    <row r="134" spans="1:16" ht="51" x14ac:dyDescent="0.2">
      <c r="A134" t="s">
        <v>59</v>
      </c>
      <c r="E134" s="36" t="s">
        <v>351</v>
      </c>
    </row>
    <row r="135" spans="1:16" x14ac:dyDescent="0.2">
      <c r="A135" s="25" t="s">
        <v>50</v>
      </c>
      <c r="B135" s="30" t="s">
        <v>355</v>
      </c>
      <c r="C135" s="30" t="s">
        <v>356</v>
      </c>
      <c r="D135" s="25" t="s">
        <v>52</v>
      </c>
      <c r="E135" s="31" t="s">
        <v>357</v>
      </c>
      <c r="F135" s="32" t="s">
        <v>157</v>
      </c>
      <c r="G135" s="33">
        <v>177.03700000000001</v>
      </c>
      <c r="H135" s="34"/>
      <c r="I135" s="34">
        <f>ROUND(ROUND(H135,2)*ROUND(G135,3),2)</f>
        <v>0</v>
      </c>
      <c r="J135" s="32" t="s">
        <v>55</v>
      </c>
      <c r="O135">
        <f>(I135*21)/100</f>
        <v>0</v>
      </c>
      <c r="P135" t="s">
        <v>27</v>
      </c>
    </row>
    <row r="136" spans="1:16" ht="25.5" x14ac:dyDescent="0.2">
      <c r="A136" s="35" t="s">
        <v>56</v>
      </c>
      <c r="E136" s="36" t="s">
        <v>358</v>
      </c>
    </row>
    <row r="137" spans="1:16" x14ac:dyDescent="0.2">
      <c r="A137" s="37" t="s">
        <v>58</v>
      </c>
      <c r="E137" s="38" t="s">
        <v>52</v>
      </c>
    </row>
    <row r="138" spans="1:16" ht="51" x14ac:dyDescent="0.2">
      <c r="A138" t="s">
        <v>59</v>
      </c>
      <c r="E138" s="36" t="s">
        <v>160</v>
      </c>
    </row>
    <row r="139" spans="1:16" x14ac:dyDescent="0.2">
      <c r="A139" s="25" t="s">
        <v>50</v>
      </c>
      <c r="B139" s="30" t="s">
        <v>359</v>
      </c>
      <c r="C139" s="30" t="s">
        <v>155</v>
      </c>
      <c r="D139" s="25" t="s">
        <v>52</v>
      </c>
      <c r="E139" s="31" t="s">
        <v>156</v>
      </c>
      <c r="F139" s="32" t="s">
        <v>157</v>
      </c>
      <c r="G139" s="33">
        <v>341.96100000000001</v>
      </c>
      <c r="H139" s="34"/>
      <c r="I139" s="34">
        <f>ROUND(ROUND(H139,2)*ROUND(G139,3),2)</f>
        <v>0</v>
      </c>
      <c r="J139" s="32" t="s">
        <v>55</v>
      </c>
      <c r="O139">
        <f>(I139*21)/100</f>
        <v>0</v>
      </c>
      <c r="P139" t="s">
        <v>27</v>
      </c>
    </row>
    <row r="140" spans="1:16" ht="25.5" x14ac:dyDescent="0.2">
      <c r="A140" s="35" t="s">
        <v>56</v>
      </c>
      <c r="E140" s="36" t="s">
        <v>360</v>
      </c>
    </row>
    <row r="141" spans="1:16" x14ac:dyDescent="0.2">
      <c r="A141" s="37" t="s">
        <v>58</v>
      </c>
      <c r="E141" s="38" t="s">
        <v>361</v>
      </c>
    </row>
    <row r="142" spans="1:16" ht="51" x14ac:dyDescent="0.2">
      <c r="A142" t="s">
        <v>59</v>
      </c>
      <c r="E142" s="36" t="s">
        <v>160</v>
      </c>
    </row>
    <row r="143" spans="1:16" x14ac:dyDescent="0.2">
      <c r="A143" s="25" t="s">
        <v>50</v>
      </c>
      <c r="B143" s="30" t="s">
        <v>362</v>
      </c>
      <c r="C143" s="30" t="s">
        <v>363</v>
      </c>
      <c r="D143" s="25" t="s">
        <v>52</v>
      </c>
      <c r="E143" s="31" t="s">
        <v>364</v>
      </c>
      <c r="F143" s="32" t="s">
        <v>157</v>
      </c>
      <c r="G143" s="33">
        <v>166.393</v>
      </c>
      <c r="H143" s="34"/>
      <c r="I143" s="34">
        <f>ROUND(ROUND(H143,2)*ROUND(G143,3),2)</f>
        <v>0</v>
      </c>
      <c r="J143" s="32" t="s">
        <v>55</v>
      </c>
      <c r="O143">
        <f>(I143*21)/100</f>
        <v>0</v>
      </c>
      <c r="P143" t="s">
        <v>27</v>
      </c>
    </row>
    <row r="144" spans="1:16" ht="25.5" x14ac:dyDescent="0.2">
      <c r="A144" s="35" t="s">
        <v>56</v>
      </c>
      <c r="E144" s="36" t="s">
        <v>365</v>
      </c>
    </row>
    <row r="145" spans="1:18" x14ac:dyDescent="0.2">
      <c r="A145" s="37" t="s">
        <v>58</v>
      </c>
      <c r="E145" s="38" t="s">
        <v>52</v>
      </c>
    </row>
    <row r="146" spans="1:18" ht="140.25" x14ac:dyDescent="0.2">
      <c r="A146" t="s">
        <v>59</v>
      </c>
      <c r="E146" s="36" t="s">
        <v>170</v>
      </c>
    </row>
    <row r="147" spans="1:18" x14ac:dyDescent="0.2">
      <c r="A147" s="25" t="s">
        <v>50</v>
      </c>
      <c r="B147" s="30" t="s">
        <v>366</v>
      </c>
      <c r="C147" s="30" t="s">
        <v>367</v>
      </c>
      <c r="D147" s="25" t="s">
        <v>52</v>
      </c>
      <c r="E147" s="31" t="s">
        <v>368</v>
      </c>
      <c r="F147" s="32" t="s">
        <v>157</v>
      </c>
      <c r="G147" s="33">
        <v>169.209</v>
      </c>
      <c r="H147" s="34"/>
      <c r="I147" s="34">
        <f>ROUND(ROUND(H147,2)*ROUND(G147,3),2)</f>
        <v>0</v>
      </c>
      <c r="J147" s="32" t="s">
        <v>55</v>
      </c>
      <c r="O147">
        <f>(I147*21)/100</f>
        <v>0</v>
      </c>
      <c r="P147" t="s">
        <v>27</v>
      </c>
    </row>
    <row r="148" spans="1:18" ht="25.5" x14ac:dyDescent="0.2">
      <c r="A148" s="35" t="s">
        <v>56</v>
      </c>
      <c r="E148" s="36" t="s">
        <v>369</v>
      </c>
    </row>
    <row r="149" spans="1:18" x14ac:dyDescent="0.2">
      <c r="A149" s="37" t="s">
        <v>58</v>
      </c>
      <c r="E149" s="38" t="s">
        <v>52</v>
      </c>
    </row>
    <row r="150" spans="1:18" ht="140.25" x14ac:dyDescent="0.2">
      <c r="A150" t="s">
        <v>59</v>
      </c>
      <c r="E150" s="36" t="s">
        <v>170</v>
      </c>
    </row>
    <row r="151" spans="1:18" x14ac:dyDescent="0.2">
      <c r="A151" s="25" t="s">
        <v>50</v>
      </c>
      <c r="B151" s="30" t="s">
        <v>370</v>
      </c>
      <c r="C151" s="30" t="s">
        <v>371</v>
      </c>
      <c r="D151" s="25" t="s">
        <v>52</v>
      </c>
      <c r="E151" s="31" t="s">
        <v>372</v>
      </c>
      <c r="F151" s="32" t="s">
        <v>157</v>
      </c>
      <c r="G151" s="33">
        <v>172.75200000000001</v>
      </c>
      <c r="H151" s="34"/>
      <c r="I151" s="34">
        <f>ROUND(ROUND(H151,2)*ROUND(G151,3),2)</f>
        <v>0</v>
      </c>
      <c r="J151" s="32" t="s">
        <v>55</v>
      </c>
      <c r="O151">
        <f>(I151*21)/100</f>
        <v>0</v>
      </c>
      <c r="P151" t="s">
        <v>27</v>
      </c>
    </row>
    <row r="152" spans="1:18" ht="25.5" x14ac:dyDescent="0.2">
      <c r="A152" s="35" t="s">
        <v>56</v>
      </c>
      <c r="E152" s="36" t="s">
        <v>373</v>
      </c>
    </row>
    <row r="153" spans="1:18" x14ac:dyDescent="0.2">
      <c r="A153" s="37" t="s">
        <v>58</v>
      </c>
      <c r="E153" s="38" t="s">
        <v>52</v>
      </c>
    </row>
    <row r="154" spans="1:18" ht="140.25" x14ac:dyDescent="0.2">
      <c r="A154" t="s">
        <v>59</v>
      </c>
      <c r="E154" s="36" t="s">
        <v>170</v>
      </c>
    </row>
    <row r="155" spans="1:18" x14ac:dyDescent="0.2">
      <c r="A155" s="25" t="s">
        <v>50</v>
      </c>
      <c r="B155" s="30" t="s">
        <v>374</v>
      </c>
      <c r="C155" s="30" t="s">
        <v>375</v>
      </c>
      <c r="D155" s="25" t="s">
        <v>52</v>
      </c>
      <c r="E155" s="31" t="s">
        <v>376</v>
      </c>
      <c r="F155" s="32" t="s">
        <v>157</v>
      </c>
      <c r="G155" s="33">
        <v>4.96</v>
      </c>
      <c r="H155" s="34"/>
      <c r="I155" s="34">
        <f>ROUND(ROUND(H155,2)*ROUND(G155,3),2)</f>
        <v>0</v>
      </c>
      <c r="J155" s="32" t="s">
        <v>55</v>
      </c>
      <c r="O155">
        <f>(I155*21)/100</f>
        <v>0</v>
      </c>
      <c r="P155" t="s">
        <v>27</v>
      </c>
    </row>
    <row r="156" spans="1:18" ht="38.25" x14ac:dyDescent="0.2">
      <c r="A156" s="35" t="s">
        <v>56</v>
      </c>
      <c r="E156" s="36" t="s">
        <v>377</v>
      </c>
    </row>
    <row r="157" spans="1:18" x14ac:dyDescent="0.2">
      <c r="A157" s="37" t="s">
        <v>58</v>
      </c>
      <c r="E157" s="38" t="s">
        <v>52</v>
      </c>
    </row>
    <row r="158" spans="1:18" ht="102" x14ac:dyDescent="0.2">
      <c r="A158" t="s">
        <v>59</v>
      </c>
      <c r="E158" s="36" t="s">
        <v>378</v>
      </c>
    </row>
    <row r="159" spans="1:18" ht="12.75" customHeight="1" x14ac:dyDescent="0.2">
      <c r="A159" s="12" t="s">
        <v>47</v>
      </c>
      <c r="B159" s="12"/>
      <c r="C159" s="39" t="s">
        <v>79</v>
      </c>
      <c r="D159" s="12"/>
      <c r="E159" s="28" t="s">
        <v>379</v>
      </c>
      <c r="F159" s="12"/>
      <c r="G159" s="12"/>
      <c r="H159" s="12"/>
      <c r="I159" s="40">
        <f>0+Q159</f>
        <v>0</v>
      </c>
      <c r="J159" s="12"/>
      <c r="O159">
        <f>0+R159</f>
        <v>0</v>
      </c>
      <c r="Q159">
        <f>0+I160</f>
        <v>0</v>
      </c>
      <c r="R159">
        <f>0+O160</f>
        <v>0</v>
      </c>
    </row>
    <row r="160" spans="1:18" x14ac:dyDescent="0.2">
      <c r="A160" s="25" t="s">
        <v>50</v>
      </c>
      <c r="B160" s="30" t="s">
        <v>380</v>
      </c>
      <c r="C160" s="30" t="s">
        <v>381</v>
      </c>
      <c r="D160" s="25" t="s">
        <v>52</v>
      </c>
      <c r="E160" s="31" t="s">
        <v>382</v>
      </c>
      <c r="F160" s="32" t="s">
        <v>157</v>
      </c>
      <c r="G160" s="33">
        <v>37.5</v>
      </c>
      <c r="H160" s="34"/>
      <c r="I160" s="34">
        <f>ROUND(ROUND(H160,2)*ROUND(G160,3),2)</f>
        <v>0</v>
      </c>
      <c r="J160" s="32" t="s">
        <v>55</v>
      </c>
      <c r="O160">
        <f>(I160*21)/100</f>
        <v>0</v>
      </c>
      <c r="P160" t="s">
        <v>27</v>
      </c>
    </row>
    <row r="161" spans="1:18" x14ac:dyDescent="0.2">
      <c r="A161" s="35" t="s">
        <v>56</v>
      </c>
      <c r="E161" s="36" t="s">
        <v>383</v>
      </c>
    </row>
    <row r="162" spans="1:18" x14ac:dyDescent="0.2">
      <c r="A162" s="37" t="s">
        <v>58</v>
      </c>
      <c r="E162" s="38" t="s">
        <v>384</v>
      </c>
    </row>
    <row r="163" spans="1:18" ht="89.25" x14ac:dyDescent="0.2">
      <c r="A163" t="s">
        <v>59</v>
      </c>
      <c r="E163" s="36" t="s">
        <v>385</v>
      </c>
    </row>
    <row r="164" spans="1:18" ht="12.75" customHeight="1" x14ac:dyDescent="0.2">
      <c r="A164" s="12" t="s">
        <v>47</v>
      </c>
      <c r="B164" s="12"/>
      <c r="C164" s="39" t="s">
        <v>82</v>
      </c>
      <c r="D164" s="12"/>
      <c r="E164" s="28" t="s">
        <v>181</v>
      </c>
      <c r="F164" s="12"/>
      <c r="G164" s="12"/>
      <c r="H164" s="12"/>
      <c r="I164" s="40">
        <f>0+Q164</f>
        <v>0</v>
      </c>
      <c r="J164" s="12"/>
      <c r="O164">
        <f>0+R164</f>
        <v>0</v>
      </c>
      <c r="Q164">
        <f>0+I165+I169+I173</f>
        <v>0</v>
      </c>
      <c r="R164">
        <f>0+O165+O169+O173</f>
        <v>0</v>
      </c>
    </row>
    <row r="165" spans="1:18" x14ac:dyDescent="0.2">
      <c r="A165" s="25" t="s">
        <v>50</v>
      </c>
      <c r="B165" s="30" t="s">
        <v>386</v>
      </c>
      <c r="C165" s="30" t="s">
        <v>387</v>
      </c>
      <c r="D165" s="25" t="s">
        <v>52</v>
      </c>
      <c r="E165" s="31" t="s">
        <v>388</v>
      </c>
      <c r="F165" s="32" t="s">
        <v>178</v>
      </c>
      <c r="G165" s="33">
        <v>11.25</v>
      </c>
      <c r="H165" s="34"/>
      <c r="I165" s="34">
        <f>ROUND(ROUND(H165,2)*ROUND(G165,3),2)</f>
        <v>0</v>
      </c>
      <c r="J165" s="32" t="s">
        <v>55</v>
      </c>
      <c r="O165">
        <f>(I165*21)/100</f>
        <v>0</v>
      </c>
      <c r="P165" t="s">
        <v>27</v>
      </c>
    </row>
    <row r="166" spans="1:18" ht="25.5" x14ac:dyDescent="0.2">
      <c r="A166" s="35" t="s">
        <v>56</v>
      </c>
      <c r="E166" s="36" t="s">
        <v>389</v>
      </c>
    </row>
    <row r="167" spans="1:18" x14ac:dyDescent="0.2">
      <c r="A167" s="37" t="s">
        <v>58</v>
      </c>
      <c r="E167" s="38" t="s">
        <v>390</v>
      </c>
    </row>
    <row r="168" spans="1:18" ht="255" x14ac:dyDescent="0.2">
      <c r="A168" t="s">
        <v>59</v>
      </c>
      <c r="E168" s="36" t="s">
        <v>391</v>
      </c>
    </row>
    <row r="169" spans="1:18" x14ac:dyDescent="0.2">
      <c r="A169" s="25" t="s">
        <v>50</v>
      </c>
      <c r="B169" s="30" t="s">
        <v>392</v>
      </c>
      <c r="C169" s="30" t="s">
        <v>393</v>
      </c>
      <c r="D169" s="25" t="s">
        <v>52</v>
      </c>
      <c r="E169" s="31" t="s">
        <v>394</v>
      </c>
      <c r="F169" s="32" t="s">
        <v>178</v>
      </c>
      <c r="G169" s="33">
        <v>9.8000000000000007</v>
      </c>
      <c r="H169" s="34"/>
      <c r="I169" s="34">
        <f>ROUND(ROUND(H169,2)*ROUND(G169,3),2)</f>
        <v>0</v>
      </c>
      <c r="J169" s="32" t="s">
        <v>55</v>
      </c>
      <c r="O169">
        <f>(I169*21)/100</f>
        <v>0</v>
      </c>
      <c r="P169" t="s">
        <v>27</v>
      </c>
    </row>
    <row r="170" spans="1:18" ht="25.5" x14ac:dyDescent="0.2">
      <c r="A170" s="35" t="s">
        <v>56</v>
      </c>
      <c r="E170" s="36" t="s">
        <v>395</v>
      </c>
    </row>
    <row r="171" spans="1:18" x14ac:dyDescent="0.2">
      <c r="A171" s="37" t="s">
        <v>58</v>
      </c>
      <c r="E171" s="38" t="s">
        <v>52</v>
      </c>
    </row>
    <row r="172" spans="1:18" ht="255" x14ac:dyDescent="0.2">
      <c r="A172" t="s">
        <v>59</v>
      </c>
      <c r="E172" s="36" t="s">
        <v>391</v>
      </c>
    </row>
    <row r="173" spans="1:18" x14ac:dyDescent="0.2">
      <c r="A173" s="25" t="s">
        <v>50</v>
      </c>
      <c r="B173" s="30" t="s">
        <v>396</v>
      </c>
      <c r="C173" s="30" t="s">
        <v>397</v>
      </c>
      <c r="D173" s="25" t="s">
        <v>52</v>
      </c>
      <c r="E173" s="31" t="s">
        <v>398</v>
      </c>
      <c r="F173" s="32" t="s">
        <v>103</v>
      </c>
      <c r="G173" s="33">
        <v>1</v>
      </c>
      <c r="H173" s="34"/>
      <c r="I173" s="34">
        <f>ROUND(ROUND(H173,2)*ROUND(G173,3),2)</f>
        <v>0</v>
      </c>
      <c r="J173" s="32" t="s">
        <v>55</v>
      </c>
      <c r="O173">
        <f>(I173*21)/100</f>
        <v>0</v>
      </c>
      <c r="P173" t="s">
        <v>27</v>
      </c>
    </row>
    <row r="174" spans="1:18" ht="25.5" x14ac:dyDescent="0.2">
      <c r="A174" s="35" t="s">
        <v>56</v>
      </c>
      <c r="E174" s="36" t="s">
        <v>399</v>
      </c>
    </row>
    <row r="175" spans="1:18" x14ac:dyDescent="0.2">
      <c r="A175" s="37" t="s">
        <v>58</v>
      </c>
      <c r="E175" s="38" t="s">
        <v>52</v>
      </c>
    </row>
    <row r="176" spans="1:18" ht="76.5" x14ac:dyDescent="0.2">
      <c r="A176" t="s">
        <v>59</v>
      </c>
      <c r="E176" s="36" t="s">
        <v>400</v>
      </c>
    </row>
    <row r="177" spans="1:18" ht="12.75" customHeight="1" x14ac:dyDescent="0.2">
      <c r="A177" s="12" t="s">
        <v>47</v>
      </c>
      <c r="B177" s="12"/>
      <c r="C177" s="39" t="s">
        <v>42</v>
      </c>
      <c r="D177" s="12"/>
      <c r="E177" s="28" t="s">
        <v>189</v>
      </c>
      <c r="F177" s="12"/>
      <c r="G177" s="12"/>
      <c r="H177" s="12"/>
      <c r="I177" s="40">
        <f>0+Q177</f>
        <v>0</v>
      </c>
      <c r="J177" s="12"/>
      <c r="O177">
        <f>0+R177</f>
        <v>0</v>
      </c>
      <c r="Q177">
        <f>0+I178+I182+I186+I190+I194+I198</f>
        <v>0</v>
      </c>
      <c r="R177">
        <f>0+O178+O182+O186+O190+O194+O198</f>
        <v>0</v>
      </c>
    </row>
    <row r="178" spans="1:18" ht="25.5" x14ac:dyDescent="0.2">
      <c r="A178" s="25" t="s">
        <v>50</v>
      </c>
      <c r="B178" s="30" t="s">
        <v>401</v>
      </c>
      <c r="C178" s="30" t="s">
        <v>190</v>
      </c>
      <c r="D178" s="25" t="s">
        <v>52</v>
      </c>
      <c r="E178" s="31" t="s">
        <v>191</v>
      </c>
      <c r="F178" s="32" t="s">
        <v>157</v>
      </c>
      <c r="G178" s="33">
        <v>7</v>
      </c>
      <c r="H178" s="34"/>
      <c r="I178" s="34">
        <f>ROUND(ROUND(H178,2)*ROUND(G178,3),2)</f>
        <v>0</v>
      </c>
      <c r="J178" s="32" t="s">
        <v>55</v>
      </c>
      <c r="O178">
        <f>(I178*21)/100</f>
        <v>0</v>
      </c>
      <c r="P178" t="s">
        <v>27</v>
      </c>
    </row>
    <row r="179" spans="1:18" x14ac:dyDescent="0.2">
      <c r="A179" s="35" t="s">
        <v>56</v>
      </c>
      <c r="E179" s="36" t="s">
        <v>192</v>
      </c>
    </row>
    <row r="180" spans="1:18" x14ac:dyDescent="0.2">
      <c r="A180" s="37" t="s">
        <v>58</v>
      </c>
      <c r="E180" s="38" t="s">
        <v>402</v>
      </c>
    </row>
    <row r="181" spans="1:18" ht="38.25" x14ac:dyDescent="0.2">
      <c r="A181" t="s">
        <v>59</v>
      </c>
      <c r="E181" s="36" t="s">
        <v>194</v>
      </c>
    </row>
    <row r="182" spans="1:18" x14ac:dyDescent="0.2">
      <c r="A182" s="25" t="s">
        <v>50</v>
      </c>
      <c r="B182" s="30" t="s">
        <v>403</v>
      </c>
      <c r="C182" s="30" t="s">
        <v>195</v>
      </c>
      <c r="D182" s="25" t="s">
        <v>71</v>
      </c>
      <c r="E182" s="31" t="s">
        <v>196</v>
      </c>
      <c r="F182" s="32" t="s">
        <v>178</v>
      </c>
      <c r="G182" s="33">
        <v>3.9</v>
      </c>
      <c r="H182" s="34"/>
      <c r="I182" s="34">
        <f>ROUND(ROUND(H182,2)*ROUND(G182,3),2)</f>
        <v>0</v>
      </c>
      <c r="J182" s="32" t="s">
        <v>55</v>
      </c>
      <c r="O182">
        <f>(I182*21)/100</f>
        <v>0</v>
      </c>
      <c r="P182" t="s">
        <v>27</v>
      </c>
    </row>
    <row r="183" spans="1:18" ht="38.25" x14ac:dyDescent="0.2">
      <c r="A183" s="35" t="s">
        <v>56</v>
      </c>
      <c r="E183" s="36" t="s">
        <v>404</v>
      </c>
    </row>
    <row r="184" spans="1:18" x14ac:dyDescent="0.2">
      <c r="A184" s="37" t="s">
        <v>58</v>
      </c>
      <c r="E184" s="38" t="s">
        <v>405</v>
      </c>
    </row>
    <row r="185" spans="1:18" ht="51" x14ac:dyDescent="0.2">
      <c r="A185" t="s">
        <v>59</v>
      </c>
      <c r="E185" s="36" t="s">
        <v>199</v>
      </c>
    </row>
    <row r="186" spans="1:18" x14ac:dyDescent="0.2">
      <c r="A186" s="25" t="s">
        <v>50</v>
      </c>
      <c r="B186" s="30" t="s">
        <v>406</v>
      </c>
      <c r="C186" s="30" t="s">
        <v>195</v>
      </c>
      <c r="D186" s="25" t="s">
        <v>75</v>
      </c>
      <c r="E186" s="31" t="s">
        <v>196</v>
      </c>
      <c r="F186" s="32" t="s">
        <v>178</v>
      </c>
      <c r="G186" s="33">
        <v>25</v>
      </c>
      <c r="H186" s="34"/>
      <c r="I186" s="34">
        <f>ROUND(ROUND(H186,2)*ROUND(G186,3),2)</f>
        <v>0</v>
      </c>
      <c r="J186" s="32" t="s">
        <v>55</v>
      </c>
      <c r="O186">
        <f>(I186*21)/100</f>
        <v>0</v>
      </c>
      <c r="P186" t="s">
        <v>27</v>
      </c>
    </row>
    <row r="187" spans="1:18" ht="25.5" x14ac:dyDescent="0.2">
      <c r="A187" s="35" t="s">
        <v>56</v>
      </c>
      <c r="E187" s="36" t="s">
        <v>407</v>
      </c>
    </row>
    <row r="188" spans="1:18" x14ac:dyDescent="0.2">
      <c r="A188" s="37" t="s">
        <v>58</v>
      </c>
      <c r="E188" s="38" t="s">
        <v>408</v>
      </c>
    </row>
    <row r="189" spans="1:18" ht="51" x14ac:dyDescent="0.2">
      <c r="A189" t="s">
        <v>59</v>
      </c>
      <c r="E189" s="36" t="s">
        <v>199</v>
      </c>
    </row>
    <row r="190" spans="1:18" x14ac:dyDescent="0.2">
      <c r="A190" s="25" t="s">
        <v>50</v>
      </c>
      <c r="B190" s="30" t="s">
        <v>409</v>
      </c>
      <c r="C190" s="30" t="s">
        <v>410</v>
      </c>
      <c r="D190" s="25" t="s">
        <v>52</v>
      </c>
      <c r="E190" s="31" t="s">
        <v>411</v>
      </c>
      <c r="F190" s="32" t="s">
        <v>178</v>
      </c>
      <c r="G190" s="33">
        <v>6.0049999999999999</v>
      </c>
      <c r="H190" s="34"/>
      <c r="I190" s="34">
        <f>ROUND(ROUND(H190,2)*ROUND(G190,3),2)</f>
        <v>0</v>
      </c>
      <c r="J190" s="32" t="s">
        <v>55</v>
      </c>
      <c r="O190">
        <f>(I190*21)/100</f>
        <v>0</v>
      </c>
      <c r="P190" t="s">
        <v>27</v>
      </c>
    </row>
    <row r="191" spans="1:18" x14ac:dyDescent="0.2">
      <c r="A191" s="35" t="s">
        <v>56</v>
      </c>
      <c r="E191" s="36" t="s">
        <v>412</v>
      </c>
    </row>
    <row r="192" spans="1:18" x14ac:dyDescent="0.2">
      <c r="A192" s="37" t="s">
        <v>58</v>
      </c>
      <c r="E192" s="38" t="s">
        <v>52</v>
      </c>
    </row>
    <row r="193" spans="1:16" ht="25.5" x14ac:dyDescent="0.2">
      <c r="A193" t="s">
        <v>59</v>
      </c>
      <c r="E193" s="36" t="s">
        <v>204</v>
      </c>
    </row>
    <row r="194" spans="1:16" x14ac:dyDescent="0.2">
      <c r="A194" s="25" t="s">
        <v>50</v>
      </c>
      <c r="B194" s="30" t="s">
        <v>413</v>
      </c>
      <c r="C194" s="30" t="s">
        <v>206</v>
      </c>
      <c r="D194" s="25" t="s">
        <v>71</v>
      </c>
      <c r="E194" s="31" t="s">
        <v>207</v>
      </c>
      <c r="F194" s="32" t="s">
        <v>178</v>
      </c>
      <c r="G194" s="33">
        <v>53</v>
      </c>
      <c r="H194" s="34"/>
      <c r="I194" s="34">
        <f>ROUND(ROUND(H194,2)*ROUND(G194,3),2)</f>
        <v>0</v>
      </c>
      <c r="J194" s="32" t="s">
        <v>55</v>
      </c>
      <c r="O194">
        <f>(I194*21)/100</f>
        <v>0</v>
      </c>
      <c r="P194" t="s">
        <v>27</v>
      </c>
    </row>
    <row r="195" spans="1:16" x14ac:dyDescent="0.2">
      <c r="A195" s="35" t="s">
        <v>56</v>
      </c>
      <c r="E195" s="36" t="s">
        <v>414</v>
      </c>
    </row>
    <row r="196" spans="1:16" x14ac:dyDescent="0.2">
      <c r="A196" s="37" t="s">
        <v>58</v>
      </c>
      <c r="E196" s="38" t="s">
        <v>415</v>
      </c>
    </row>
    <row r="197" spans="1:16" ht="38.25" x14ac:dyDescent="0.2">
      <c r="A197" t="s">
        <v>59</v>
      </c>
      <c r="E197" s="36" t="s">
        <v>208</v>
      </c>
    </row>
    <row r="198" spans="1:16" x14ac:dyDescent="0.2">
      <c r="A198" s="25" t="s">
        <v>50</v>
      </c>
      <c r="B198" s="30" t="s">
        <v>416</v>
      </c>
      <c r="C198" s="30" t="s">
        <v>206</v>
      </c>
      <c r="D198" s="25" t="s">
        <v>75</v>
      </c>
      <c r="E198" s="31" t="s">
        <v>207</v>
      </c>
      <c r="F198" s="32" t="s">
        <v>178</v>
      </c>
      <c r="G198" s="33">
        <v>6.0049999999999999</v>
      </c>
      <c r="H198" s="34"/>
      <c r="I198" s="34">
        <f>ROUND(ROUND(H198,2)*ROUND(G198,3),2)</f>
        <v>0</v>
      </c>
      <c r="J198" s="32" t="s">
        <v>55</v>
      </c>
      <c r="O198">
        <f>(I198*21)/100</f>
        <v>0</v>
      </c>
      <c r="P198" t="s">
        <v>27</v>
      </c>
    </row>
    <row r="199" spans="1:16" x14ac:dyDescent="0.2">
      <c r="A199" s="35" t="s">
        <v>56</v>
      </c>
      <c r="E199" s="36" t="s">
        <v>417</v>
      </c>
    </row>
    <row r="200" spans="1:16" x14ac:dyDescent="0.2">
      <c r="A200" s="37" t="s">
        <v>58</v>
      </c>
      <c r="E200" s="38" t="s">
        <v>52</v>
      </c>
    </row>
    <row r="201" spans="1:16" ht="38.25" x14ac:dyDescent="0.2">
      <c r="A201" t="s">
        <v>59</v>
      </c>
      <c r="E201" s="36" t="s">
        <v>208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7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0+O9+O26+O123+O136+O141+O162+O199+O204+O213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0+I9+I26+I123+I136+I141+I162+I199+I204+I213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418</v>
      </c>
      <c r="D4" s="7"/>
      <c r="E4" s="19" t="s">
        <v>419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217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5" t="s">
        <v>50</v>
      </c>
      <c r="B10" s="30" t="s">
        <v>28</v>
      </c>
      <c r="C10" s="30" t="s">
        <v>218</v>
      </c>
      <c r="D10" s="25" t="s">
        <v>52</v>
      </c>
      <c r="E10" s="31" t="s">
        <v>219</v>
      </c>
      <c r="F10" s="32" t="s">
        <v>220</v>
      </c>
      <c r="G10" s="33">
        <v>271.48200000000003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x14ac:dyDescent="0.2">
      <c r="A11" s="35" t="s">
        <v>56</v>
      </c>
      <c r="E11" s="36" t="s">
        <v>221</v>
      </c>
    </row>
    <row r="12" spans="1:18" ht="76.5" x14ac:dyDescent="0.2">
      <c r="A12" s="37" t="s">
        <v>58</v>
      </c>
      <c r="E12" s="38" t="s">
        <v>420</v>
      </c>
    </row>
    <row r="13" spans="1:18" ht="25.5" x14ac:dyDescent="0.2">
      <c r="A13" t="s">
        <v>59</v>
      </c>
      <c r="E13" s="36" t="s">
        <v>223</v>
      </c>
    </row>
    <row r="14" spans="1:18" ht="25.5" x14ac:dyDescent="0.2">
      <c r="A14" s="25" t="s">
        <v>50</v>
      </c>
      <c r="B14" s="30" t="s">
        <v>27</v>
      </c>
      <c r="C14" s="30" t="s">
        <v>224</v>
      </c>
      <c r="D14" s="25" t="s">
        <v>52</v>
      </c>
      <c r="E14" s="31" t="s">
        <v>225</v>
      </c>
      <c r="F14" s="32" t="s">
        <v>220</v>
      </c>
      <c r="G14" s="33">
        <v>268.38200000000001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x14ac:dyDescent="0.2">
      <c r="A15" s="35" t="s">
        <v>56</v>
      </c>
      <c r="E15" s="36" t="s">
        <v>226</v>
      </c>
    </row>
    <row r="16" spans="1:18" ht="51" x14ac:dyDescent="0.2">
      <c r="A16" s="37" t="s">
        <v>58</v>
      </c>
      <c r="E16" s="38" t="s">
        <v>421</v>
      </c>
    </row>
    <row r="17" spans="1:18" ht="140.25" x14ac:dyDescent="0.2">
      <c r="A17" t="s">
        <v>59</v>
      </c>
      <c r="E17" s="36" t="s">
        <v>228</v>
      </c>
    </row>
    <row r="18" spans="1:18" ht="25.5" x14ac:dyDescent="0.2">
      <c r="A18" s="25" t="s">
        <v>50</v>
      </c>
      <c r="B18" s="30" t="s">
        <v>25</v>
      </c>
      <c r="C18" s="30" t="s">
        <v>229</v>
      </c>
      <c r="D18" s="25" t="s">
        <v>52</v>
      </c>
      <c r="E18" s="31" t="s">
        <v>230</v>
      </c>
      <c r="F18" s="32" t="s">
        <v>220</v>
      </c>
      <c r="G18" s="33">
        <v>41.063000000000002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x14ac:dyDescent="0.2">
      <c r="A19" s="35" t="s">
        <v>56</v>
      </c>
      <c r="E19" s="36" t="s">
        <v>231</v>
      </c>
    </row>
    <row r="20" spans="1:18" ht="76.5" x14ac:dyDescent="0.2">
      <c r="A20" s="37" t="s">
        <v>58</v>
      </c>
      <c r="E20" s="38" t="s">
        <v>422</v>
      </c>
    </row>
    <row r="21" spans="1:18" ht="140.25" x14ac:dyDescent="0.2">
      <c r="A21" t="s">
        <v>59</v>
      </c>
      <c r="E21" s="36" t="s">
        <v>228</v>
      </c>
    </row>
    <row r="22" spans="1:18" ht="25.5" x14ac:dyDescent="0.2">
      <c r="A22" s="25" t="s">
        <v>50</v>
      </c>
      <c r="B22" s="30" t="s">
        <v>36</v>
      </c>
      <c r="C22" s="30" t="s">
        <v>423</v>
      </c>
      <c r="D22" s="25" t="s">
        <v>52</v>
      </c>
      <c r="E22" s="31" t="s">
        <v>424</v>
      </c>
      <c r="F22" s="32" t="s">
        <v>220</v>
      </c>
      <c r="G22" s="33">
        <v>5.6849999999999996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27</v>
      </c>
    </row>
    <row r="23" spans="1:18" x14ac:dyDescent="0.2">
      <c r="A23" s="35" t="s">
        <v>56</v>
      </c>
      <c r="E23" s="36" t="s">
        <v>425</v>
      </c>
    </row>
    <row r="24" spans="1:18" ht="51" x14ac:dyDescent="0.2">
      <c r="A24" s="37" t="s">
        <v>58</v>
      </c>
      <c r="E24" s="38" t="s">
        <v>426</v>
      </c>
    </row>
    <row r="25" spans="1:18" ht="140.25" x14ac:dyDescent="0.2">
      <c r="A25" t="s">
        <v>59</v>
      </c>
      <c r="E25" s="36" t="s">
        <v>228</v>
      </c>
    </row>
    <row r="26" spans="1:18" ht="12.75" customHeight="1" x14ac:dyDescent="0.2">
      <c r="A26" s="12" t="s">
        <v>47</v>
      </c>
      <c r="B26" s="12"/>
      <c r="C26" s="39" t="s">
        <v>28</v>
      </c>
      <c r="D26" s="12"/>
      <c r="E26" s="28" t="s">
        <v>143</v>
      </c>
      <c r="F26" s="12"/>
      <c r="G26" s="12"/>
      <c r="H26" s="12"/>
      <c r="I26" s="40">
        <f>0+Q26</f>
        <v>0</v>
      </c>
      <c r="J26" s="12"/>
      <c r="O26">
        <f>0+R26</f>
        <v>0</v>
      </c>
      <c r="Q26">
        <f>0+I27+I31+I35+I39+I43+I47+I51+I55+I59+I63+I67+I71+I75+I79+I83+I87+I91+I95+I99+I103+I107+I111+I115+I119</f>
        <v>0</v>
      </c>
      <c r="R26">
        <f>0+O27+O31+O35+O39+O43+O47+O51+O55+O59+O63+O67+O71+O75+O79+O83+O87+O91+O95+O99+O103+O107+O111+O115+O119</f>
        <v>0</v>
      </c>
    </row>
    <row r="27" spans="1:18" ht="25.5" x14ac:dyDescent="0.2">
      <c r="A27" s="25" t="s">
        <v>50</v>
      </c>
      <c r="B27" s="30" t="s">
        <v>38</v>
      </c>
      <c r="C27" s="30" t="s">
        <v>238</v>
      </c>
      <c r="D27" s="25" t="s">
        <v>52</v>
      </c>
      <c r="E27" s="31" t="s">
        <v>239</v>
      </c>
      <c r="F27" s="32" t="s">
        <v>146</v>
      </c>
      <c r="G27" s="33">
        <v>33.548000000000002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27</v>
      </c>
    </row>
    <row r="28" spans="1:18" ht="51" x14ac:dyDescent="0.2">
      <c r="A28" s="35" t="s">
        <v>56</v>
      </c>
      <c r="E28" s="36" t="s">
        <v>240</v>
      </c>
    </row>
    <row r="29" spans="1:18" x14ac:dyDescent="0.2">
      <c r="A29" s="37" t="s">
        <v>58</v>
      </c>
      <c r="E29" s="38" t="s">
        <v>427</v>
      </c>
    </row>
    <row r="30" spans="1:18" ht="63.75" x14ac:dyDescent="0.2">
      <c r="A30" t="s">
        <v>59</v>
      </c>
      <c r="E30" s="36" t="s">
        <v>149</v>
      </c>
    </row>
    <row r="31" spans="1:18" ht="25.5" x14ac:dyDescent="0.2">
      <c r="A31" s="25" t="s">
        <v>50</v>
      </c>
      <c r="B31" s="30" t="s">
        <v>26</v>
      </c>
      <c r="C31" s="30" t="s">
        <v>242</v>
      </c>
      <c r="D31" s="25" t="s">
        <v>52</v>
      </c>
      <c r="E31" s="31" t="s">
        <v>243</v>
      </c>
      <c r="F31" s="32" t="s">
        <v>146</v>
      </c>
      <c r="G31" s="33">
        <v>100.643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8" ht="51" x14ac:dyDescent="0.2">
      <c r="A32" s="35" t="s">
        <v>56</v>
      </c>
      <c r="E32" s="36" t="s">
        <v>244</v>
      </c>
    </row>
    <row r="33" spans="1:16" x14ac:dyDescent="0.2">
      <c r="A33" s="37" t="s">
        <v>58</v>
      </c>
      <c r="E33" s="38" t="s">
        <v>428</v>
      </c>
    </row>
    <row r="34" spans="1:16" ht="63.75" x14ac:dyDescent="0.2">
      <c r="A34" t="s">
        <v>59</v>
      </c>
      <c r="E34" s="36" t="s">
        <v>149</v>
      </c>
    </row>
    <row r="35" spans="1:16" ht="25.5" x14ac:dyDescent="0.2">
      <c r="A35" s="25" t="s">
        <v>50</v>
      </c>
      <c r="B35" s="30" t="s">
        <v>79</v>
      </c>
      <c r="C35" s="30" t="s">
        <v>250</v>
      </c>
      <c r="D35" s="25" t="s">
        <v>52</v>
      </c>
      <c r="E35" s="31" t="s">
        <v>251</v>
      </c>
      <c r="F35" s="32" t="s">
        <v>178</v>
      </c>
      <c r="G35" s="33">
        <v>13.48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6" x14ac:dyDescent="0.2">
      <c r="A36" s="35" t="s">
        <v>56</v>
      </c>
      <c r="E36" s="36" t="s">
        <v>252</v>
      </c>
    </row>
    <row r="37" spans="1:16" x14ac:dyDescent="0.2">
      <c r="A37" s="37" t="s">
        <v>58</v>
      </c>
      <c r="E37" s="38" t="s">
        <v>429</v>
      </c>
    </row>
    <row r="38" spans="1:16" ht="63.75" x14ac:dyDescent="0.2">
      <c r="A38" t="s">
        <v>59</v>
      </c>
      <c r="E38" s="36" t="s">
        <v>253</v>
      </c>
    </row>
    <row r="39" spans="1:16" ht="25.5" x14ac:dyDescent="0.2">
      <c r="A39" s="25" t="s">
        <v>50</v>
      </c>
      <c r="B39" s="30" t="s">
        <v>82</v>
      </c>
      <c r="C39" s="30" t="s">
        <v>254</v>
      </c>
      <c r="D39" s="25" t="s">
        <v>52</v>
      </c>
      <c r="E39" s="31" t="s">
        <v>255</v>
      </c>
      <c r="F39" s="32" t="s">
        <v>256</v>
      </c>
      <c r="G39" s="33">
        <v>65.715000000000003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6" x14ac:dyDescent="0.2">
      <c r="A40" s="35" t="s">
        <v>56</v>
      </c>
      <c r="E40" s="36" t="s">
        <v>257</v>
      </c>
    </row>
    <row r="41" spans="1:16" x14ac:dyDescent="0.2">
      <c r="A41" s="37" t="s">
        <v>58</v>
      </c>
      <c r="E41" s="38" t="s">
        <v>430</v>
      </c>
    </row>
    <row r="42" spans="1:16" ht="25.5" x14ac:dyDescent="0.2">
      <c r="A42" t="s">
        <v>59</v>
      </c>
      <c r="E42" s="36" t="s">
        <v>259</v>
      </c>
    </row>
    <row r="43" spans="1:16" x14ac:dyDescent="0.2">
      <c r="A43" s="25" t="s">
        <v>50</v>
      </c>
      <c r="B43" s="30" t="s">
        <v>42</v>
      </c>
      <c r="C43" s="30" t="s">
        <v>431</v>
      </c>
      <c r="D43" s="25" t="s">
        <v>52</v>
      </c>
      <c r="E43" s="31" t="s">
        <v>432</v>
      </c>
      <c r="F43" s="32" t="s">
        <v>146</v>
      </c>
      <c r="G43" s="33">
        <v>6.7919999999999998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6" ht="25.5" x14ac:dyDescent="0.2">
      <c r="A44" s="35" t="s">
        <v>56</v>
      </c>
      <c r="E44" s="36" t="s">
        <v>433</v>
      </c>
    </row>
    <row r="45" spans="1:16" x14ac:dyDescent="0.2">
      <c r="A45" s="37" t="s">
        <v>58</v>
      </c>
      <c r="E45" s="38" t="s">
        <v>52</v>
      </c>
    </row>
    <row r="46" spans="1:16" ht="63.75" x14ac:dyDescent="0.2">
      <c r="A46" t="s">
        <v>59</v>
      </c>
      <c r="E46" s="36" t="s">
        <v>149</v>
      </c>
    </row>
    <row r="47" spans="1:16" x14ac:dyDescent="0.2">
      <c r="A47" s="25" t="s">
        <v>50</v>
      </c>
      <c r="B47" s="30" t="s">
        <v>44</v>
      </c>
      <c r="C47" s="30" t="s">
        <v>144</v>
      </c>
      <c r="D47" s="25" t="s">
        <v>52</v>
      </c>
      <c r="E47" s="31" t="s">
        <v>145</v>
      </c>
      <c r="F47" s="32" t="s">
        <v>146</v>
      </c>
      <c r="G47" s="33">
        <v>36.042000000000002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27</v>
      </c>
    </row>
    <row r="48" spans="1:16" ht="25.5" x14ac:dyDescent="0.2">
      <c r="A48" s="35" t="s">
        <v>56</v>
      </c>
      <c r="E48" s="36" t="s">
        <v>434</v>
      </c>
    </row>
    <row r="49" spans="1:16" x14ac:dyDescent="0.2">
      <c r="A49" s="37" t="s">
        <v>58</v>
      </c>
      <c r="E49" s="38" t="s">
        <v>435</v>
      </c>
    </row>
    <row r="50" spans="1:16" ht="63.75" x14ac:dyDescent="0.2">
      <c r="A50" t="s">
        <v>59</v>
      </c>
      <c r="E50" s="36" t="s">
        <v>149</v>
      </c>
    </row>
    <row r="51" spans="1:16" x14ac:dyDescent="0.2">
      <c r="A51" s="25" t="s">
        <v>50</v>
      </c>
      <c r="B51" s="30" t="s">
        <v>46</v>
      </c>
      <c r="C51" s="30" t="s">
        <v>262</v>
      </c>
      <c r="D51" s="25" t="s">
        <v>52</v>
      </c>
      <c r="E51" s="31" t="s">
        <v>263</v>
      </c>
      <c r="F51" s="32" t="s">
        <v>146</v>
      </c>
      <c r="G51" s="33">
        <v>23.286000000000001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27</v>
      </c>
    </row>
    <row r="52" spans="1:16" x14ac:dyDescent="0.2">
      <c r="A52" s="35" t="s">
        <v>56</v>
      </c>
      <c r="E52" s="36" t="s">
        <v>264</v>
      </c>
    </row>
    <row r="53" spans="1:16" x14ac:dyDescent="0.2">
      <c r="A53" s="37" t="s">
        <v>58</v>
      </c>
      <c r="E53" s="38" t="s">
        <v>436</v>
      </c>
    </row>
    <row r="54" spans="1:16" ht="38.25" x14ac:dyDescent="0.2">
      <c r="A54" t="s">
        <v>59</v>
      </c>
      <c r="E54" s="36" t="s">
        <v>266</v>
      </c>
    </row>
    <row r="55" spans="1:16" x14ac:dyDescent="0.2">
      <c r="A55" s="25" t="s">
        <v>50</v>
      </c>
      <c r="B55" s="30" t="s">
        <v>92</v>
      </c>
      <c r="C55" s="30" t="s">
        <v>267</v>
      </c>
      <c r="D55" s="25" t="s">
        <v>52</v>
      </c>
      <c r="E55" s="31" t="s">
        <v>268</v>
      </c>
      <c r="F55" s="32" t="s">
        <v>146</v>
      </c>
      <c r="G55" s="33">
        <v>31.945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27</v>
      </c>
    </row>
    <row r="56" spans="1:16" ht="51" x14ac:dyDescent="0.2">
      <c r="A56" s="35" t="s">
        <v>56</v>
      </c>
      <c r="E56" s="36" t="s">
        <v>437</v>
      </c>
    </row>
    <row r="57" spans="1:16" x14ac:dyDescent="0.2">
      <c r="A57" s="37" t="s">
        <v>58</v>
      </c>
      <c r="E57" s="38" t="s">
        <v>438</v>
      </c>
    </row>
    <row r="58" spans="1:16" ht="369.75" x14ac:dyDescent="0.2">
      <c r="A58" t="s">
        <v>59</v>
      </c>
      <c r="E58" s="36" t="s">
        <v>271</v>
      </c>
    </row>
    <row r="59" spans="1:16" x14ac:dyDescent="0.2">
      <c r="A59" s="25" t="s">
        <v>50</v>
      </c>
      <c r="B59" s="30" t="s">
        <v>98</v>
      </c>
      <c r="C59" s="30" t="s">
        <v>274</v>
      </c>
      <c r="D59" s="25" t="s">
        <v>71</v>
      </c>
      <c r="E59" s="31" t="s">
        <v>275</v>
      </c>
      <c r="F59" s="32" t="s">
        <v>146</v>
      </c>
      <c r="G59" s="33">
        <v>31.945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27</v>
      </c>
    </row>
    <row r="60" spans="1:16" ht="51" x14ac:dyDescent="0.2">
      <c r="A60" s="35" t="s">
        <v>56</v>
      </c>
      <c r="E60" s="36" t="s">
        <v>439</v>
      </c>
    </row>
    <row r="61" spans="1:16" x14ac:dyDescent="0.2">
      <c r="A61" s="37" t="s">
        <v>58</v>
      </c>
      <c r="E61" s="38" t="s">
        <v>438</v>
      </c>
    </row>
    <row r="62" spans="1:16" ht="369.75" x14ac:dyDescent="0.2">
      <c r="A62" t="s">
        <v>59</v>
      </c>
      <c r="E62" s="36" t="s">
        <v>271</v>
      </c>
    </row>
    <row r="63" spans="1:16" x14ac:dyDescent="0.2">
      <c r="A63" s="25" t="s">
        <v>50</v>
      </c>
      <c r="B63" s="30" t="s">
        <v>100</v>
      </c>
      <c r="C63" s="30" t="s">
        <v>274</v>
      </c>
      <c r="D63" s="25" t="s">
        <v>75</v>
      </c>
      <c r="E63" s="31" t="s">
        <v>275</v>
      </c>
      <c r="F63" s="32" t="s">
        <v>146</v>
      </c>
      <c r="G63" s="33">
        <v>8.8000000000000007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27</v>
      </c>
    </row>
    <row r="64" spans="1:16" ht="38.25" x14ac:dyDescent="0.2">
      <c r="A64" s="35" t="s">
        <v>56</v>
      </c>
      <c r="E64" s="36" t="s">
        <v>440</v>
      </c>
    </row>
    <row r="65" spans="1:16" x14ac:dyDescent="0.2">
      <c r="A65" s="37" t="s">
        <v>58</v>
      </c>
      <c r="E65" s="38" t="s">
        <v>441</v>
      </c>
    </row>
    <row r="66" spans="1:16" ht="369.75" x14ac:dyDescent="0.2">
      <c r="A66" t="s">
        <v>59</v>
      </c>
      <c r="E66" s="36" t="s">
        <v>271</v>
      </c>
    </row>
    <row r="67" spans="1:16" x14ac:dyDescent="0.2">
      <c r="A67" s="25" t="s">
        <v>50</v>
      </c>
      <c r="B67" s="30" t="s">
        <v>105</v>
      </c>
      <c r="C67" s="30" t="s">
        <v>442</v>
      </c>
      <c r="D67" s="25" t="s">
        <v>52</v>
      </c>
      <c r="E67" s="31" t="s">
        <v>443</v>
      </c>
      <c r="F67" s="32" t="s">
        <v>146</v>
      </c>
      <c r="G67" s="33">
        <v>5.94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27</v>
      </c>
    </row>
    <row r="68" spans="1:16" ht="25.5" x14ac:dyDescent="0.2">
      <c r="A68" s="35" t="s">
        <v>56</v>
      </c>
      <c r="E68" s="36" t="s">
        <v>444</v>
      </c>
    </row>
    <row r="69" spans="1:16" x14ac:dyDescent="0.2">
      <c r="A69" s="37" t="s">
        <v>58</v>
      </c>
      <c r="E69" s="38" t="s">
        <v>445</v>
      </c>
    </row>
    <row r="70" spans="1:16" ht="63.75" x14ac:dyDescent="0.2">
      <c r="A70" t="s">
        <v>59</v>
      </c>
      <c r="E70" s="36" t="s">
        <v>446</v>
      </c>
    </row>
    <row r="71" spans="1:16" x14ac:dyDescent="0.2">
      <c r="A71" s="25" t="s">
        <v>50</v>
      </c>
      <c r="B71" s="30" t="s">
        <v>109</v>
      </c>
      <c r="C71" s="30" t="s">
        <v>281</v>
      </c>
      <c r="D71" s="25" t="s">
        <v>52</v>
      </c>
      <c r="E71" s="31" t="s">
        <v>282</v>
      </c>
      <c r="F71" s="32" t="s">
        <v>146</v>
      </c>
      <c r="G71" s="33">
        <v>6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27</v>
      </c>
    </row>
    <row r="72" spans="1:16" ht="25.5" x14ac:dyDescent="0.2">
      <c r="A72" s="35" t="s">
        <v>56</v>
      </c>
      <c r="E72" s="36" t="s">
        <v>447</v>
      </c>
    </row>
    <row r="73" spans="1:16" x14ac:dyDescent="0.2">
      <c r="A73" s="37" t="s">
        <v>58</v>
      </c>
      <c r="E73" s="38" t="s">
        <v>448</v>
      </c>
    </row>
    <row r="74" spans="1:16" ht="318.75" x14ac:dyDescent="0.2">
      <c r="A74" t="s">
        <v>59</v>
      </c>
      <c r="E74" s="36" t="s">
        <v>285</v>
      </c>
    </row>
    <row r="75" spans="1:16" x14ac:dyDescent="0.2">
      <c r="A75" s="25" t="s">
        <v>50</v>
      </c>
      <c r="B75" s="30" t="s">
        <v>113</v>
      </c>
      <c r="C75" s="30" t="s">
        <v>286</v>
      </c>
      <c r="D75" s="25" t="s">
        <v>52</v>
      </c>
      <c r="E75" s="31" t="s">
        <v>287</v>
      </c>
      <c r="F75" s="32" t="s">
        <v>146</v>
      </c>
      <c r="G75" s="33">
        <v>31.945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27</v>
      </c>
    </row>
    <row r="76" spans="1:16" ht="25.5" x14ac:dyDescent="0.2">
      <c r="A76" s="35" t="s">
        <v>56</v>
      </c>
      <c r="E76" s="36" t="s">
        <v>449</v>
      </c>
    </row>
    <row r="77" spans="1:16" x14ac:dyDescent="0.2">
      <c r="A77" s="37" t="s">
        <v>58</v>
      </c>
      <c r="E77" s="38" t="s">
        <v>52</v>
      </c>
    </row>
    <row r="78" spans="1:16" ht="267.75" x14ac:dyDescent="0.2">
      <c r="A78" t="s">
        <v>59</v>
      </c>
      <c r="E78" s="36" t="s">
        <v>290</v>
      </c>
    </row>
    <row r="79" spans="1:16" x14ac:dyDescent="0.2">
      <c r="A79" s="25" t="s">
        <v>50</v>
      </c>
      <c r="B79" s="30" t="s">
        <v>118</v>
      </c>
      <c r="C79" s="30" t="s">
        <v>291</v>
      </c>
      <c r="D79" s="25" t="s">
        <v>52</v>
      </c>
      <c r="E79" s="31" t="s">
        <v>292</v>
      </c>
      <c r="F79" s="32" t="s">
        <v>146</v>
      </c>
      <c r="G79" s="33">
        <v>55.231000000000002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27</v>
      </c>
    </row>
    <row r="80" spans="1:16" x14ac:dyDescent="0.2">
      <c r="A80" s="35" t="s">
        <v>56</v>
      </c>
      <c r="E80" s="36" t="s">
        <v>293</v>
      </c>
    </row>
    <row r="81" spans="1:16" x14ac:dyDescent="0.2">
      <c r="A81" s="37" t="s">
        <v>58</v>
      </c>
      <c r="E81" s="38" t="s">
        <v>450</v>
      </c>
    </row>
    <row r="82" spans="1:16" ht="191.25" x14ac:dyDescent="0.2">
      <c r="A82" t="s">
        <v>59</v>
      </c>
      <c r="E82" s="36" t="s">
        <v>295</v>
      </c>
    </row>
    <row r="83" spans="1:16" x14ac:dyDescent="0.2">
      <c r="A83" s="25" t="s">
        <v>50</v>
      </c>
      <c r="B83" s="30" t="s">
        <v>122</v>
      </c>
      <c r="C83" s="30" t="s">
        <v>296</v>
      </c>
      <c r="D83" s="25" t="s">
        <v>71</v>
      </c>
      <c r="E83" s="31" t="s">
        <v>297</v>
      </c>
      <c r="F83" s="32" t="s">
        <v>146</v>
      </c>
      <c r="G83" s="33">
        <v>105.217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27</v>
      </c>
    </row>
    <row r="84" spans="1:16" ht="38.25" x14ac:dyDescent="0.2">
      <c r="A84" s="35" t="s">
        <v>56</v>
      </c>
      <c r="E84" s="36" t="s">
        <v>451</v>
      </c>
    </row>
    <row r="85" spans="1:16" x14ac:dyDescent="0.2">
      <c r="A85" s="37" t="s">
        <v>58</v>
      </c>
      <c r="E85" s="38" t="s">
        <v>452</v>
      </c>
    </row>
    <row r="86" spans="1:16" ht="280.5" x14ac:dyDescent="0.2">
      <c r="A86" t="s">
        <v>59</v>
      </c>
      <c r="E86" s="36" t="s">
        <v>300</v>
      </c>
    </row>
    <row r="87" spans="1:16" x14ac:dyDescent="0.2">
      <c r="A87" s="25" t="s">
        <v>50</v>
      </c>
      <c r="B87" s="30" t="s">
        <v>127</v>
      </c>
      <c r="C87" s="30" t="s">
        <v>296</v>
      </c>
      <c r="D87" s="25" t="s">
        <v>75</v>
      </c>
      <c r="E87" s="31" t="s">
        <v>297</v>
      </c>
      <c r="F87" s="32" t="s">
        <v>146</v>
      </c>
      <c r="G87" s="33">
        <v>44.835999999999999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27</v>
      </c>
    </row>
    <row r="88" spans="1:16" ht="38.25" x14ac:dyDescent="0.2">
      <c r="A88" s="35" t="s">
        <v>56</v>
      </c>
      <c r="E88" s="36" t="s">
        <v>453</v>
      </c>
    </row>
    <row r="89" spans="1:16" x14ac:dyDescent="0.2">
      <c r="A89" s="37" t="s">
        <v>58</v>
      </c>
      <c r="E89" s="38" t="s">
        <v>454</v>
      </c>
    </row>
    <row r="90" spans="1:16" ht="280.5" x14ac:dyDescent="0.2">
      <c r="A90" t="s">
        <v>59</v>
      </c>
      <c r="E90" s="36" t="s">
        <v>300</v>
      </c>
    </row>
    <row r="91" spans="1:16" x14ac:dyDescent="0.2">
      <c r="A91" s="25" t="s">
        <v>50</v>
      </c>
      <c r="B91" s="30" t="s">
        <v>132</v>
      </c>
      <c r="C91" s="30" t="s">
        <v>455</v>
      </c>
      <c r="D91" s="25" t="s">
        <v>52</v>
      </c>
      <c r="E91" s="31" t="s">
        <v>456</v>
      </c>
      <c r="F91" s="32" t="s">
        <v>146</v>
      </c>
      <c r="G91" s="33">
        <v>11.97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27</v>
      </c>
    </row>
    <row r="92" spans="1:16" x14ac:dyDescent="0.2">
      <c r="A92" s="35" t="s">
        <v>56</v>
      </c>
      <c r="E92" s="36" t="s">
        <v>457</v>
      </c>
    </row>
    <row r="93" spans="1:16" x14ac:dyDescent="0.2">
      <c r="A93" s="37" t="s">
        <v>58</v>
      </c>
      <c r="E93" s="38" t="s">
        <v>458</v>
      </c>
    </row>
    <row r="94" spans="1:16" ht="242.25" x14ac:dyDescent="0.2">
      <c r="A94" t="s">
        <v>59</v>
      </c>
      <c r="E94" s="36" t="s">
        <v>459</v>
      </c>
    </row>
    <row r="95" spans="1:16" x14ac:dyDescent="0.2">
      <c r="A95" s="25" t="s">
        <v>50</v>
      </c>
      <c r="B95" s="30" t="s">
        <v>136</v>
      </c>
      <c r="C95" s="30" t="s">
        <v>460</v>
      </c>
      <c r="D95" s="25" t="s">
        <v>71</v>
      </c>
      <c r="E95" s="31" t="s">
        <v>461</v>
      </c>
      <c r="F95" s="32" t="s">
        <v>146</v>
      </c>
      <c r="G95" s="33">
        <v>10.849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27</v>
      </c>
    </row>
    <row r="96" spans="1:16" ht="25.5" x14ac:dyDescent="0.2">
      <c r="A96" s="35" t="s">
        <v>56</v>
      </c>
      <c r="E96" s="36" t="s">
        <v>462</v>
      </c>
    </row>
    <row r="97" spans="1:16" x14ac:dyDescent="0.2">
      <c r="A97" s="37" t="s">
        <v>58</v>
      </c>
      <c r="E97" s="38" t="s">
        <v>463</v>
      </c>
    </row>
    <row r="98" spans="1:16" ht="229.5" x14ac:dyDescent="0.2">
      <c r="A98" t="s">
        <v>59</v>
      </c>
      <c r="E98" s="36" t="s">
        <v>464</v>
      </c>
    </row>
    <row r="99" spans="1:16" x14ac:dyDescent="0.2">
      <c r="A99" s="25" t="s">
        <v>50</v>
      </c>
      <c r="B99" s="30" t="s">
        <v>310</v>
      </c>
      <c r="C99" s="30" t="s">
        <v>460</v>
      </c>
      <c r="D99" s="25" t="s">
        <v>75</v>
      </c>
      <c r="E99" s="31" t="s">
        <v>461</v>
      </c>
      <c r="F99" s="32" t="s">
        <v>146</v>
      </c>
      <c r="G99" s="33">
        <v>5.4249999999999998</v>
      </c>
      <c r="H99" s="34"/>
      <c r="I99" s="34">
        <f>ROUND(ROUND(H99,2)*ROUND(G99,3),2)</f>
        <v>0</v>
      </c>
      <c r="J99" s="32" t="s">
        <v>55</v>
      </c>
      <c r="O99">
        <f>(I99*21)/100</f>
        <v>0</v>
      </c>
      <c r="P99" t="s">
        <v>27</v>
      </c>
    </row>
    <row r="100" spans="1:16" ht="25.5" x14ac:dyDescent="0.2">
      <c r="A100" s="35" t="s">
        <v>56</v>
      </c>
      <c r="E100" s="36" t="s">
        <v>465</v>
      </c>
    </row>
    <row r="101" spans="1:16" x14ac:dyDescent="0.2">
      <c r="A101" s="37" t="s">
        <v>58</v>
      </c>
      <c r="E101" s="38" t="s">
        <v>466</v>
      </c>
    </row>
    <row r="102" spans="1:16" ht="229.5" x14ac:dyDescent="0.2">
      <c r="A102" t="s">
        <v>59</v>
      </c>
      <c r="E102" s="36" t="s">
        <v>464</v>
      </c>
    </row>
    <row r="103" spans="1:16" x14ac:dyDescent="0.2">
      <c r="A103" s="25" t="s">
        <v>50</v>
      </c>
      <c r="B103" s="30" t="s">
        <v>316</v>
      </c>
      <c r="C103" s="30" t="s">
        <v>301</v>
      </c>
      <c r="D103" s="25" t="s">
        <v>71</v>
      </c>
      <c r="E103" s="31" t="s">
        <v>302</v>
      </c>
      <c r="F103" s="32" t="s">
        <v>157</v>
      </c>
      <c r="G103" s="33">
        <v>342.41699999999997</v>
      </c>
      <c r="H103" s="34"/>
      <c r="I103" s="34">
        <f>ROUND(ROUND(H103,2)*ROUND(G103,3),2)</f>
        <v>0</v>
      </c>
      <c r="J103" s="32" t="s">
        <v>55</v>
      </c>
      <c r="O103">
        <f>(I103*21)/100</f>
        <v>0</v>
      </c>
      <c r="P103" t="s">
        <v>27</v>
      </c>
    </row>
    <row r="104" spans="1:16" x14ac:dyDescent="0.2">
      <c r="A104" s="35" t="s">
        <v>56</v>
      </c>
      <c r="E104" s="36" t="s">
        <v>303</v>
      </c>
    </row>
    <row r="105" spans="1:16" x14ac:dyDescent="0.2">
      <c r="A105" s="37" t="s">
        <v>58</v>
      </c>
      <c r="E105" s="38" t="s">
        <v>52</v>
      </c>
    </row>
    <row r="106" spans="1:16" ht="25.5" x14ac:dyDescent="0.2">
      <c r="A106" t="s">
        <v>59</v>
      </c>
      <c r="E106" s="36" t="s">
        <v>304</v>
      </c>
    </row>
    <row r="107" spans="1:16" x14ac:dyDescent="0.2">
      <c r="A107" s="25" t="s">
        <v>50</v>
      </c>
      <c r="B107" s="30" t="s">
        <v>321</v>
      </c>
      <c r="C107" s="30" t="s">
        <v>301</v>
      </c>
      <c r="D107" s="25" t="s">
        <v>75</v>
      </c>
      <c r="E107" s="31" t="s">
        <v>302</v>
      </c>
      <c r="F107" s="32" t="s">
        <v>157</v>
      </c>
      <c r="G107" s="33">
        <v>36.164000000000001</v>
      </c>
      <c r="H107" s="34"/>
      <c r="I107" s="34">
        <f>ROUND(ROUND(H107,2)*ROUND(G107,3),2)</f>
        <v>0</v>
      </c>
      <c r="J107" s="32" t="s">
        <v>55</v>
      </c>
      <c r="O107">
        <f>(I107*21)/100</f>
        <v>0</v>
      </c>
      <c r="P107" t="s">
        <v>27</v>
      </c>
    </row>
    <row r="108" spans="1:16" x14ac:dyDescent="0.2">
      <c r="A108" s="35" t="s">
        <v>56</v>
      </c>
      <c r="E108" s="36" t="s">
        <v>467</v>
      </c>
    </row>
    <row r="109" spans="1:16" x14ac:dyDescent="0.2">
      <c r="A109" s="37" t="s">
        <v>58</v>
      </c>
      <c r="E109" s="38" t="s">
        <v>52</v>
      </c>
    </row>
    <row r="110" spans="1:16" ht="25.5" x14ac:dyDescent="0.2">
      <c r="A110" t="s">
        <v>59</v>
      </c>
      <c r="E110" s="36" t="s">
        <v>304</v>
      </c>
    </row>
    <row r="111" spans="1:16" x14ac:dyDescent="0.2">
      <c r="A111" s="25" t="s">
        <v>50</v>
      </c>
      <c r="B111" s="30" t="s">
        <v>326</v>
      </c>
      <c r="C111" s="30" t="s">
        <v>305</v>
      </c>
      <c r="D111" s="25" t="s">
        <v>52</v>
      </c>
      <c r="E111" s="31" t="s">
        <v>306</v>
      </c>
      <c r="F111" s="32" t="s">
        <v>157</v>
      </c>
      <c r="G111" s="33">
        <v>415.33800000000002</v>
      </c>
      <c r="H111" s="34"/>
      <c r="I111" s="34">
        <f>ROUND(ROUND(H111,2)*ROUND(G111,3),2)</f>
        <v>0</v>
      </c>
      <c r="J111" s="32" t="s">
        <v>55</v>
      </c>
      <c r="O111">
        <f>(I111*21)/100</f>
        <v>0</v>
      </c>
      <c r="P111" t="s">
        <v>27</v>
      </c>
    </row>
    <row r="112" spans="1:16" x14ac:dyDescent="0.2">
      <c r="A112" s="35" t="s">
        <v>56</v>
      </c>
      <c r="E112" s="36" t="s">
        <v>307</v>
      </c>
    </row>
    <row r="113" spans="1:18" x14ac:dyDescent="0.2">
      <c r="A113" s="37" t="s">
        <v>58</v>
      </c>
      <c r="E113" s="38" t="s">
        <v>468</v>
      </c>
    </row>
    <row r="114" spans="1:18" x14ac:dyDescent="0.2">
      <c r="A114" t="s">
        <v>59</v>
      </c>
      <c r="E114" s="36" t="s">
        <v>309</v>
      </c>
    </row>
    <row r="115" spans="1:18" x14ac:dyDescent="0.2">
      <c r="A115" s="25" t="s">
        <v>50</v>
      </c>
      <c r="B115" s="30" t="s">
        <v>333</v>
      </c>
      <c r="C115" s="30" t="s">
        <v>311</v>
      </c>
      <c r="D115" s="25" t="s">
        <v>52</v>
      </c>
      <c r="E115" s="31" t="s">
        <v>312</v>
      </c>
      <c r="F115" s="32" t="s">
        <v>157</v>
      </c>
      <c r="G115" s="33">
        <v>155.24</v>
      </c>
      <c r="H115" s="34"/>
      <c r="I115" s="34">
        <f>ROUND(ROUND(H115,2)*ROUND(G115,3),2)</f>
        <v>0</v>
      </c>
      <c r="J115" s="32" t="s">
        <v>55</v>
      </c>
      <c r="O115">
        <f>(I115*21)/100</f>
        <v>0</v>
      </c>
      <c r="P115" t="s">
        <v>27</v>
      </c>
    </row>
    <row r="116" spans="1:18" x14ac:dyDescent="0.2">
      <c r="A116" s="35" t="s">
        <v>56</v>
      </c>
      <c r="E116" s="36" t="s">
        <v>313</v>
      </c>
    </row>
    <row r="117" spans="1:18" x14ac:dyDescent="0.2">
      <c r="A117" s="37" t="s">
        <v>58</v>
      </c>
      <c r="E117" s="38" t="s">
        <v>469</v>
      </c>
    </row>
    <row r="118" spans="1:18" ht="38.25" x14ac:dyDescent="0.2">
      <c r="A118" t="s">
        <v>59</v>
      </c>
      <c r="E118" s="36" t="s">
        <v>315</v>
      </c>
    </row>
    <row r="119" spans="1:18" x14ac:dyDescent="0.2">
      <c r="A119" s="25" t="s">
        <v>50</v>
      </c>
      <c r="B119" s="30" t="s">
        <v>340</v>
      </c>
      <c r="C119" s="30" t="s">
        <v>317</v>
      </c>
      <c r="D119" s="25" t="s">
        <v>52</v>
      </c>
      <c r="E119" s="31" t="s">
        <v>318</v>
      </c>
      <c r="F119" s="32" t="s">
        <v>157</v>
      </c>
      <c r="G119" s="33">
        <v>155.24</v>
      </c>
      <c r="H119" s="34"/>
      <c r="I119" s="34">
        <f>ROUND(ROUND(H119,2)*ROUND(G119,3),2)</f>
        <v>0</v>
      </c>
      <c r="J119" s="32" t="s">
        <v>55</v>
      </c>
      <c r="O119">
        <f>(I119*21)/100</f>
        <v>0</v>
      </c>
      <c r="P119" t="s">
        <v>27</v>
      </c>
    </row>
    <row r="120" spans="1:18" x14ac:dyDescent="0.2">
      <c r="A120" s="35" t="s">
        <v>56</v>
      </c>
      <c r="E120" s="36" t="s">
        <v>52</v>
      </c>
    </row>
    <row r="121" spans="1:18" x14ac:dyDescent="0.2">
      <c r="A121" s="37" t="s">
        <v>58</v>
      </c>
      <c r="E121" s="38" t="s">
        <v>52</v>
      </c>
    </row>
    <row r="122" spans="1:18" ht="25.5" x14ac:dyDescent="0.2">
      <c r="A122" t="s">
        <v>59</v>
      </c>
      <c r="E122" s="36" t="s">
        <v>319</v>
      </c>
    </row>
    <row r="123" spans="1:18" ht="12.75" customHeight="1" x14ac:dyDescent="0.2">
      <c r="A123" s="12" t="s">
        <v>47</v>
      </c>
      <c r="B123" s="12"/>
      <c r="C123" s="39" t="s">
        <v>27</v>
      </c>
      <c r="D123" s="12"/>
      <c r="E123" s="28" t="s">
        <v>320</v>
      </c>
      <c r="F123" s="12"/>
      <c r="G123" s="12"/>
      <c r="H123" s="12"/>
      <c r="I123" s="40">
        <f>0+Q123</f>
        <v>0</v>
      </c>
      <c r="J123" s="12"/>
      <c r="O123">
        <f>0+R123</f>
        <v>0</v>
      </c>
      <c r="Q123">
        <f>0+I124+I128+I132</f>
        <v>0</v>
      </c>
      <c r="R123">
        <f>0+O124+O128+O132</f>
        <v>0</v>
      </c>
    </row>
    <row r="124" spans="1:18" x14ac:dyDescent="0.2">
      <c r="A124" s="25" t="s">
        <v>50</v>
      </c>
      <c r="B124" s="30" t="s">
        <v>346</v>
      </c>
      <c r="C124" s="30" t="s">
        <v>322</v>
      </c>
      <c r="D124" s="25" t="s">
        <v>52</v>
      </c>
      <c r="E124" s="31" t="s">
        <v>323</v>
      </c>
      <c r="F124" s="32" t="s">
        <v>146</v>
      </c>
      <c r="G124" s="33">
        <v>99</v>
      </c>
      <c r="H124" s="34"/>
      <c r="I124" s="34">
        <f>ROUND(ROUND(H124,2)*ROUND(G124,3),2)</f>
        <v>0</v>
      </c>
      <c r="J124" s="32" t="s">
        <v>55</v>
      </c>
      <c r="O124">
        <f>(I124*21)/100</f>
        <v>0</v>
      </c>
      <c r="P124" t="s">
        <v>27</v>
      </c>
    </row>
    <row r="125" spans="1:18" ht="51" x14ac:dyDescent="0.2">
      <c r="A125" s="35" t="s">
        <v>56</v>
      </c>
      <c r="E125" s="36" t="s">
        <v>324</v>
      </c>
    </row>
    <row r="126" spans="1:18" x14ac:dyDescent="0.2">
      <c r="A126" s="37" t="s">
        <v>58</v>
      </c>
      <c r="E126" s="38" t="s">
        <v>52</v>
      </c>
    </row>
    <row r="127" spans="1:18" ht="38.25" x14ac:dyDescent="0.2">
      <c r="A127" t="s">
        <v>59</v>
      </c>
      <c r="E127" s="36" t="s">
        <v>325</v>
      </c>
    </row>
    <row r="128" spans="1:18" x14ac:dyDescent="0.2">
      <c r="A128" s="25" t="s">
        <v>50</v>
      </c>
      <c r="B128" s="30" t="s">
        <v>352</v>
      </c>
      <c r="C128" s="30" t="s">
        <v>470</v>
      </c>
      <c r="D128" s="25" t="s">
        <v>52</v>
      </c>
      <c r="E128" s="31" t="s">
        <v>471</v>
      </c>
      <c r="F128" s="32" t="s">
        <v>146</v>
      </c>
      <c r="G128" s="33">
        <v>3.8029999999999999</v>
      </c>
      <c r="H128" s="34"/>
      <c r="I128" s="34">
        <f>ROUND(ROUND(H128,2)*ROUND(G128,3),2)</f>
        <v>0</v>
      </c>
      <c r="J128" s="32" t="s">
        <v>55</v>
      </c>
      <c r="O128">
        <f>(I128*21)/100</f>
        <v>0</v>
      </c>
      <c r="P128" t="s">
        <v>27</v>
      </c>
    </row>
    <row r="129" spans="1:18" ht="38.25" x14ac:dyDescent="0.2">
      <c r="A129" s="35" t="s">
        <v>56</v>
      </c>
      <c r="E129" s="36" t="s">
        <v>472</v>
      </c>
    </row>
    <row r="130" spans="1:18" x14ac:dyDescent="0.2">
      <c r="A130" s="37" t="s">
        <v>58</v>
      </c>
      <c r="E130" s="38" t="s">
        <v>473</v>
      </c>
    </row>
    <row r="131" spans="1:18" ht="89.25" x14ac:dyDescent="0.2">
      <c r="A131" t="s">
        <v>59</v>
      </c>
      <c r="E131" s="36" t="s">
        <v>474</v>
      </c>
    </row>
    <row r="132" spans="1:18" x14ac:dyDescent="0.2">
      <c r="A132" s="25" t="s">
        <v>50</v>
      </c>
      <c r="B132" s="30" t="s">
        <v>355</v>
      </c>
      <c r="C132" s="30" t="s">
        <v>475</v>
      </c>
      <c r="D132" s="25" t="s">
        <v>52</v>
      </c>
      <c r="E132" s="31" t="s">
        <v>476</v>
      </c>
      <c r="F132" s="32" t="s">
        <v>157</v>
      </c>
      <c r="G132" s="33">
        <v>36.164000000000001</v>
      </c>
      <c r="H132" s="34"/>
      <c r="I132" s="34">
        <f>ROUND(ROUND(H132,2)*ROUND(G132,3),2)</f>
        <v>0</v>
      </c>
      <c r="J132" s="32" t="s">
        <v>55</v>
      </c>
      <c r="O132">
        <f>(I132*21)/100</f>
        <v>0</v>
      </c>
      <c r="P132" t="s">
        <v>27</v>
      </c>
    </row>
    <row r="133" spans="1:18" ht="25.5" x14ac:dyDescent="0.2">
      <c r="A133" s="35" t="s">
        <v>56</v>
      </c>
      <c r="E133" s="36" t="s">
        <v>477</v>
      </c>
    </row>
    <row r="134" spans="1:18" x14ac:dyDescent="0.2">
      <c r="A134" s="37" t="s">
        <v>58</v>
      </c>
      <c r="E134" s="38" t="s">
        <v>52</v>
      </c>
    </row>
    <row r="135" spans="1:18" ht="102" x14ac:dyDescent="0.2">
      <c r="A135" t="s">
        <v>59</v>
      </c>
      <c r="E135" s="36" t="s">
        <v>478</v>
      </c>
    </row>
    <row r="136" spans="1:18" ht="12.75" customHeight="1" x14ac:dyDescent="0.2">
      <c r="A136" s="12" t="s">
        <v>47</v>
      </c>
      <c r="B136" s="12"/>
      <c r="C136" s="39" t="s">
        <v>25</v>
      </c>
      <c r="D136" s="12"/>
      <c r="E136" s="28" t="s">
        <v>332</v>
      </c>
      <c r="F136" s="12"/>
      <c r="G136" s="12"/>
      <c r="H136" s="12"/>
      <c r="I136" s="40">
        <f>0+Q136</f>
        <v>0</v>
      </c>
      <c r="J136" s="12"/>
      <c r="O136">
        <f>0+R136</f>
        <v>0</v>
      </c>
      <c r="Q136">
        <f>0+I137</f>
        <v>0</v>
      </c>
      <c r="R136">
        <f>0+O137</f>
        <v>0</v>
      </c>
    </row>
    <row r="137" spans="1:18" x14ac:dyDescent="0.2">
      <c r="A137" s="25" t="s">
        <v>50</v>
      </c>
      <c r="B137" s="30" t="s">
        <v>359</v>
      </c>
      <c r="C137" s="30" t="s">
        <v>334</v>
      </c>
      <c r="D137" s="25" t="s">
        <v>52</v>
      </c>
      <c r="E137" s="31" t="s">
        <v>335</v>
      </c>
      <c r="F137" s="32" t="s">
        <v>336</v>
      </c>
      <c r="G137" s="33">
        <v>12</v>
      </c>
      <c r="H137" s="34"/>
      <c r="I137" s="34">
        <f>ROUND(ROUND(H137,2)*ROUND(G137,3),2)</f>
        <v>0</v>
      </c>
      <c r="J137" s="32" t="s">
        <v>55</v>
      </c>
      <c r="O137">
        <f>(I137*21)/100</f>
        <v>0</v>
      </c>
      <c r="P137" t="s">
        <v>27</v>
      </c>
    </row>
    <row r="138" spans="1:18" ht="25.5" x14ac:dyDescent="0.2">
      <c r="A138" s="35" t="s">
        <v>56</v>
      </c>
      <c r="E138" s="36" t="s">
        <v>479</v>
      </c>
    </row>
    <row r="139" spans="1:18" x14ac:dyDescent="0.2">
      <c r="A139" s="37" t="s">
        <v>58</v>
      </c>
      <c r="E139" s="38" t="s">
        <v>480</v>
      </c>
    </row>
    <row r="140" spans="1:18" ht="38.25" x14ac:dyDescent="0.2">
      <c r="A140" t="s">
        <v>59</v>
      </c>
      <c r="E140" s="36" t="s">
        <v>338</v>
      </c>
    </row>
    <row r="141" spans="1:18" ht="12.75" customHeight="1" x14ac:dyDescent="0.2">
      <c r="A141" s="12" t="s">
        <v>47</v>
      </c>
      <c r="B141" s="12"/>
      <c r="C141" s="39" t="s">
        <v>36</v>
      </c>
      <c r="D141" s="12"/>
      <c r="E141" s="28" t="s">
        <v>339</v>
      </c>
      <c r="F141" s="12"/>
      <c r="G141" s="12"/>
      <c r="H141" s="12"/>
      <c r="I141" s="40">
        <f>0+Q141</f>
        <v>0</v>
      </c>
      <c r="J141" s="12"/>
      <c r="O141">
        <f>0+R141</f>
        <v>0</v>
      </c>
      <c r="Q141">
        <f>0+I142+I146+I150+I154+I158</f>
        <v>0</v>
      </c>
      <c r="R141">
        <f>0+O142+O146+O150+O154+O158</f>
        <v>0</v>
      </c>
    </row>
    <row r="142" spans="1:18" x14ac:dyDescent="0.2">
      <c r="A142" s="25" t="s">
        <v>50</v>
      </c>
      <c r="B142" s="30" t="s">
        <v>362</v>
      </c>
      <c r="C142" s="30" t="s">
        <v>481</v>
      </c>
      <c r="D142" s="25" t="s">
        <v>52</v>
      </c>
      <c r="E142" s="31" t="s">
        <v>482</v>
      </c>
      <c r="F142" s="32" t="s">
        <v>146</v>
      </c>
      <c r="G142" s="33">
        <v>23.407</v>
      </c>
      <c r="H142" s="34"/>
      <c r="I142" s="34">
        <f>ROUND(ROUND(H142,2)*ROUND(G142,3),2)</f>
        <v>0</v>
      </c>
      <c r="J142" s="32" t="s">
        <v>55</v>
      </c>
      <c r="O142">
        <f>(I142*21)/100</f>
        <v>0</v>
      </c>
      <c r="P142" t="s">
        <v>27</v>
      </c>
    </row>
    <row r="143" spans="1:18" ht="25.5" x14ac:dyDescent="0.2">
      <c r="A143" s="35" t="s">
        <v>56</v>
      </c>
      <c r="E143" s="36" t="s">
        <v>483</v>
      </c>
    </row>
    <row r="144" spans="1:18" x14ac:dyDescent="0.2">
      <c r="A144" s="37" t="s">
        <v>58</v>
      </c>
      <c r="E144" s="38" t="s">
        <v>484</v>
      </c>
    </row>
    <row r="145" spans="1:16" ht="369.75" x14ac:dyDescent="0.2">
      <c r="A145" t="s">
        <v>59</v>
      </c>
      <c r="E145" s="36" t="s">
        <v>485</v>
      </c>
    </row>
    <row r="146" spans="1:16" x14ac:dyDescent="0.2">
      <c r="A146" s="25" t="s">
        <v>50</v>
      </c>
      <c r="B146" s="30" t="s">
        <v>366</v>
      </c>
      <c r="C146" s="30" t="s">
        <v>486</v>
      </c>
      <c r="D146" s="25" t="s">
        <v>71</v>
      </c>
      <c r="E146" s="31" t="s">
        <v>487</v>
      </c>
      <c r="F146" s="32" t="s">
        <v>146</v>
      </c>
      <c r="G146" s="33">
        <v>1.8</v>
      </c>
      <c r="H146" s="34"/>
      <c r="I146" s="34">
        <f>ROUND(ROUND(H146,2)*ROUND(G146,3),2)</f>
        <v>0</v>
      </c>
      <c r="J146" s="32" t="s">
        <v>55</v>
      </c>
      <c r="O146">
        <f>(I146*21)/100</f>
        <v>0</v>
      </c>
      <c r="P146" t="s">
        <v>27</v>
      </c>
    </row>
    <row r="147" spans="1:16" ht="38.25" x14ac:dyDescent="0.2">
      <c r="A147" s="35" t="s">
        <v>56</v>
      </c>
      <c r="E147" s="36" t="s">
        <v>488</v>
      </c>
    </row>
    <row r="148" spans="1:16" x14ac:dyDescent="0.2">
      <c r="A148" s="37" t="s">
        <v>58</v>
      </c>
      <c r="E148" s="38" t="s">
        <v>489</v>
      </c>
    </row>
    <row r="149" spans="1:16" ht="51" x14ac:dyDescent="0.2">
      <c r="A149" t="s">
        <v>59</v>
      </c>
      <c r="E149" s="36" t="s">
        <v>490</v>
      </c>
    </row>
    <row r="150" spans="1:16" x14ac:dyDescent="0.2">
      <c r="A150" s="25" t="s">
        <v>50</v>
      </c>
      <c r="B150" s="30" t="s">
        <v>370</v>
      </c>
      <c r="C150" s="30" t="s">
        <v>486</v>
      </c>
      <c r="D150" s="25" t="s">
        <v>75</v>
      </c>
      <c r="E150" s="31" t="s">
        <v>487</v>
      </c>
      <c r="F150" s="32" t="s">
        <v>146</v>
      </c>
      <c r="G150" s="33">
        <v>1.75</v>
      </c>
      <c r="H150" s="34"/>
      <c r="I150" s="34">
        <f>ROUND(ROUND(H150,2)*ROUND(G150,3),2)</f>
        <v>0</v>
      </c>
      <c r="J150" s="32" t="s">
        <v>55</v>
      </c>
      <c r="O150">
        <f>(I150*21)/100</f>
        <v>0</v>
      </c>
      <c r="P150" t="s">
        <v>27</v>
      </c>
    </row>
    <row r="151" spans="1:16" ht="38.25" x14ac:dyDescent="0.2">
      <c r="A151" s="35" t="s">
        <v>56</v>
      </c>
      <c r="E151" s="36" t="s">
        <v>491</v>
      </c>
    </row>
    <row r="152" spans="1:16" x14ac:dyDescent="0.2">
      <c r="A152" s="37" t="s">
        <v>58</v>
      </c>
      <c r="E152" s="38" t="s">
        <v>492</v>
      </c>
    </row>
    <row r="153" spans="1:16" ht="51" x14ac:dyDescent="0.2">
      <c r="A153" t="s">
        <v>59</v>
      </c>
      <c r="E153" s="36" t="s">
        <v>490</v>
      </c>
    </row>
    <row r="154" spans="1:16" x14ac:dyDescent="0.2">
      <c r="A154" s="25" t="s">
        <v>50</v>
      </c>
      <c r="B154" s="30" t="s">
        <v>374</v>
      </c>
      <c r="C154" s="30" t="s">
        <v>341</v>
      </c>
      <c r="D154" s="25" t="s">
        <v>52</v>
      </c>
      <c r="E154" s="31" t="s">
        <v>342</v>
      </c>
      <c r="F154" s="32" t="s">
        <v>146</v>
      </c>
      <c r="G154" s="33">
        <v>78.418999999999997</v>
      </c>
      <c r="H154" s="34"/>
      <c r="I154" s="34">
        <f>ROUND(ROUND(H154,2)*ROUND(G154,3),2)</f>
        <v>0</v>
      </c>
      <c r="J154" s="32" t="s">
        <v>55</v>
      </c>
      <c r="O154">
        <f>(I154*21)/100</f>
        <v>0</v>
      </c>
      <c r="P154" t="s">
        <v>27</v>
      </c>
    </row>
    <row r="155" spans="1:16" ht="38.25" x14ac:dyDescent="0.2">
      <c r="A155" s="35" t="s">
        <v>56</v>
      </c>
      <c r="E155" s="36" t="s">
        <v>493</v>
      </c>
    </row>
    <row r="156" spans="1:16" x14ac:dyDescent="0.2">
      <c r="A156" s="37" t="s">
        <v>58</v>
      </c>
      <c r="E156" s="38" t="s">
        <v>494</v>
      </c>
    </row>
    <row r="157" spans="1:16" ht="102" x14ac:dyDescent="0.2">
      <c r="A157" t="s">
        <v>59</v>
      </c>
      <c r="E157" s="36" t="s">
        <v>345</v>
      </c>
    </row>
    <row r="158" spans="1:16" x14ac:dyDescent="0.2">
      <c r="A158" s="25" t="s">
        <v>50</v>
      </c>
      <c r="B158" s="30" t="s">
        <v>380</v>
      </c>
      <c r="C158" s="30" t="s">
        <v>495</v>
      </c>
      <c r="D158" s="25" t="s">
        <v>52</v>
      </c>
      <c r="E158" s="31" t="s">
        <v>496</v>
      </c>
      <c r="F158" s="32" t="s">
        <v>146</v>
      </c>
      <c r="G158" s="33">
        <v>6</v>
      </c>
      <c r="H158" s="34"/>
      <c r="I158" s="34">
        <f>ROUND(ROUND(H158,2)*ROUND(G158,3),2)</f>
        <v>0</v>
      </c>
      <c r="J158" s="32" t="s">
        <v>55</v>
      </c>
      <c r="O158">
        <f>(I158*21)/100</f>
        <v>0</v>
      </c>
      <c r="P158" t="s">
        <v>27</v>
      </c>
    </row>
    <row r="159" spans="1:16" x14ac:dyDescent="0.2">
      <c r="A159" s="35" t="s">
        <v>56</v>
      </c>
      <c r="E159" s="36" t="s">
        <v>52</v>
      </c>
    </row>
    <row r="160" spans="1:16" x14ac:dyDescent="0.2">
      <c r="A160" s="37" t="s">
        <v>58</v>
      </c>
      <c r="E160" s="38" t="s">
        <v>448</v>
      </c>
    </row>
    <row r="161" spans="1:18" ht="357" x14ac:dyDescent="0.2">
      <c r="A161" t="s">
        <v>59</v>
      </c>
      <c r="E161" s="36" t="s">
        <v>497</v>
      </c>
    </row>
    <row r="162" spans="1:18" ht="12.75" customHeight="1" x14ac:dyDescent="0.2">
      <c r="A162" s="12" t="s">
        <v>47</v>
      </c>
      <c r="B162" s="12"/>
      <c r="C162" s="39" t="s">
        <v>38</v>
      </c>
      <c r="D162" s="12"/>
      <c r="E162" s="28" t="s">
        <v>154</v>
      </c>
      <c r="F162" s="12"/>
      <c r="G162" s="12"/>
      <c r="H162" s="12"/>
      <c r="I162" s="40">
        <f>0+Q162</f>
        <v>0</v>
      </c>
      <c r="J162" s="12"/>
      <c r="O162">
        <f>0+R162</f>
        <v>0</v>
      </c>
      <c r="Q162">
        <f>0+I163+I167+I171+I175+I179+I183+I187+I191+I195</f>
        <v>0</v>
      </c>
      <c r="R162">
        <f>0+O163+O167+O171+O175+O179+O183+O187+O191+O195</f>
        <v>0</v>
      </c>
    </row>
    <row r="163" spans="1:18" x14ac:dyDescent="0.2">
      <c r="A163" s="25" t="s">
        <v>50</v>
      </c>
      <c r="B163" s="30" t="s">
        <v>386</v>
      </c>
      <c r="C163" s="30" t="s">
        <v>498</v>
      </c>
      <c r="D163" s="25" t="s">
        <v>52</v>
      </c>
      <c r="E163" s="31" t="s">
        <v>499</v>
      </c>
      <c r="F163" s="32" t="s">
        <v>146</v>
      </c>
      <c r="G163" s="33">
        <v>12.206</v>
      </c>
      <c r="H163" s="34"/>
      <c r="I163" s="34">
        <f>ROUND(ROUND(H163,2)*ROUND(G163,3),2)</f>
        <v>0</v>
      </c>
      <c r="J163" s="32" t="s">
        <v>55</v>
      </c>
      <c r="O163">
        <f>(I163*21)/100</f>
        <v>0</v>
      </c>
      <c r="P163" t="s">
        <v>27</v>
      </c>
    </row>
    <row r="164" spans="1:18" x14ac:dyDescent="0.2">
      <c r="A164" s="35" t="s">
        <v>56</v>
      </c>
      <c r="E164" s="36" t="s">
        <v>500</v>
      </c>
    </row>
    <row r="165" spans="1:18" x14ac:dyDescent="0.2">
      <c r="A165" s="37" t="s">
        <v>58</v>
      </c>
      <c r="E165" s="38" t="s">
        <v>501</v>
      </c>
    </row>
    <row r="166" spans="1:18" ht="51" x14ac:dyDescent="0.2">
      <c r="A166" t="s">
        <v>59</v>
      </c>
      <c r="E166" s="36" t="s">
        <v>351</v>
      </c>
    </row>
    <row r="167" spans="1:18" x14ac:dyDescent="0.2">
      <c r="A167" s="25" t="s">
        <v>50</v>
      </c>
      <c r="B167" s="30" t="s">
        <v>392</v>
      </c>
      <c r="C167" s="30" t="s">
        <v>347</v>
      </c>
      <c r="D167" s="25" t="s">
        <v>71</v>
      </c>
      <c r="E167" s="31" t="s">
        <v>348</v>
      </c>
      <c r="F167" s="32" t="s">
        <v>157</v>
      </c>
      <c r="G167" s="33">
        <v>496.03500000000003</v>
      </c>
      <c r="H167" s="34"/>
      <c r="I167" s="34">
        <f>ROUND(ROUND(H167,2)*ROUND(G167,3),2)</f>
        <v>0</v>
      </c>
      <c r="J167" s="32" t="s">
        <v>55</v>
      </c>
      <c r="O167">
        <f>(I167*21)/100</f>
        <v>0</v>
      </c>
      <c r="P167" t="s">
        <v>27</v>
      </c>
    </row>
    <row r="168" spans="1:18" ht="25.5" x14ac:dyDescent="0.2">
      <c r="A168" s="35" t="s">
        <v>56</v>
      </c>
      <c r="E168" s="36" t="s">
        <v>349</v>
      </c>
    </row>
    <row r="169" spans="1:18" x14ac:dyDescent="0.2">
      <c r="A169" s="37" t="s">
        <v>58</v>
      </c>
      <c r="E169" s="38" t="s">
        <v>502</v>
      </c>
    </row>
    <row r="170" spans="1:18" ht="51" x14ac:dyDescent="0.2">
      <c r="A170" t="s">
        <v>59</v>
      </c>
      <c r="E170" s="36" t="s">
        <v>351</v>
      </c>
    </row>
    <row r="171" spans="1:18" x14ac:dyDescent="0.2">
      <c r="A171" s="25" t="s">
        <v>50</v>
      </c>
      <c r="B171" s="30" t="s">
        <v>396</v>
      </c>
      <c r="C171" s="30" t="s">
        <v>347</v>
      </c>
      <c r="D171" s="25" t="s">
        <v>75</v>
      </c>
      <c r="E171" s="31" t="s">
        <v>348</v>
      </c>
      <c r="F171" s="32" t="s">
        <v>157</v>
      </c>
      <c r="G171" s="33">
        <v>167.74</v>
      </c>
      <c r="H171" s="34"/>
      <c r="I171" s="34">
        <f>ROUND(ROUND(H171,2)*ROUND(G171,3),2)</f>
        <v>0</v>
      </c>
      <c r="J171" s="32" t="s">
        <v>55</v>
      </c>
      <c r="O171">
        <f>(I171*21)/100</f>
        <v>0</v>
      </c>
      <c r="P171" t="s">
        <v>27</v>
      </c>
    </row>
    <row r="172" spans="1:18" ht="38.25" x14ac:dyDescent="0.2">
      <c r="A172" s="35" t="s">
        <v>56</v>
      </c>
      <c r="E172" s="36" t="s">
        <v>353</v>
      </c>
    </row>
    <row r="173" spans="1:18" x14ac:dyDescent="0.2">
      <c r="A173" s="37" t="s">
        <v>58</v>
      </c>
      <c r="E173" s="38" t="s">
        <v>503</v>
      </c>
    </row>
    <row r="174" spans="1:18" ht="51" x14ac:dyDescent="0.2">
      <c r="A174" t="s">
        <v>59</v>
      </c>
      <c r="E174" s="36" t="s">
        <v>351</v>
      </c>
    </row>
    <row r="175" spans="1:18" x14ac:dyDescent="0.2">
      <c r="A175" s="25" t="s">
        <v>50</v>
      </c>
      <c r="B175" s="30" t="s">
        <v>401</v>
      </c>
      <c r="C175" s="30" t="s">
        <v>504</v>
      </c>
      <c r="D175" s="25" t="s">
        <v>52</v>
      </c>
      <c r="E175" s="31" t="s">
        <v>505</v>
      </c>
      <c r="F175" s="32" t="s">
        <v>146</v>
      </c>
      <c r="G175" s="33">
        <v>6.7919999999999998</v>
      </c>
      <c r="H175" s="34"/>
      <c r="I175" s="34">
        <f>ROUND(ROUND(H175,2)*ROUND(G175,3),2)</f>
        <v>0</v>
      </c>
      <c r="J175" s="32" t="s">
        <v>55</v>
      </c>
      <c r="O175">
        <f>(I175*21)/100</f>
        <v>0</v>
      </c>
      <c r="P175" t="s">
        <v>27</v>
      </c>
    </row>
    <row r="176" spans="1:18" ht="25.5" x14ac:dyDescent="0.2">
      <c r="A176" s="35" t="s">
        <v>56</v>
      </c>
      <c r="E176" s="36" t="s">
        <v>506</v>
      </c>
    </row>
    <row r="177" spans="1:16" x14ac:dyDescent="0.2">
      <c r="A177" s="37" t="s">
        <v>58</v>
      </c>
      <c r="E177" s="38" t="s">
        <v>507</v>
      </c>
    </row>
    <row r="178" spans="1:16" ht="102" x14ac:dyDescent="0.2">
      <c r="A178" t="s">
        <v>59</v>
      </c>
      <c r="E178" s="36" t="s">
        <v>508</v>
      </c>
    </row>
    <row r="179" spans="1:16" x14ac:dyDescent="0.2">
      <c r="A179" s="25" t="s">
        <v>50</v>
      </c>
      <c r="B179" s="30" t="s">
        <v>403</v>
      </c>
      <c r="C179" s="30" t="s">
        <v>356</v>
      </c>
      <c r="D179" s="25" t="s">
        <v>52</v>
      </c>
      <c r="E179" s="31" t="s">
        <v>357</v>
      </c>
      <c r="F179" s="32" t="s">
        <v>157</v>
      </c>
      <c r="G179" s="33">
        <v>321.358</v>
      </c>
      <c r="H179" s="34"/>
      <c r="I179" s="34">
        <f>ROUND(ROUND(H179,2)*ROUND(G179,3),2)</f>
        <v>0</v>
      </c>
      <c r="J179" s="32" t="s">
        <v>55</v>
      </c>
      <c r="O179">
        <f>(I179*21)/100</f>
        <v>0</v>
      </c>
      <c r="P179" t="s">
        <v>27</v>
      </c>
    </row>
    <row r="180" spans="1:16" ht="25.5" x14ac:dyDescent="0.2">
      <c r="A180" s="35" t="s">
        <v>56</v>
      </c>
      <c r="E180" s="36" t="s">
        <v>358</v>
      </c>
    </row>
    <row r="181" spans="1:16" x14ac:dyDescent="0.2">
      <c r="A181" s="37" t="s">
        <v>58</v>
      </c>
      <c r="E181" s="38" t="s">
        <v>52</v>
      </c>
    </row>
    <row r="182" spans="1:16" ht="51" x14ac:dyDescent="0.2">
      <c r="A182" t="s">
        <v>59</v>
      </c>
      <c r="E182" s="36" t="s">
        <v>160</v>
      </c>
    </row>
    <row r="183" spans="1:16" x14ac:dyDescent="0.2">
      <c r="A183" s="25" t="s">
        <v>50</v>
      </c>
      <c r="B183" s="30" t="s">
        <v>406</v>
      </c>
      <c r="C183" s="30" t="s">
        <v>155</v>
      </c>
      <c r="D183" s="25" t="s">
        <v>52</v>
      </c>
      <c r="E183" s="31" t="s">
        <v>156</v>
      </c>
      <c r="F183" s="32" t="s">
        <v>157</v>
      </c>
      <c r="G183" s="33">
        <v>625.01900000000001</v>
      </c>
      <c r="H183" s="34"/>
      <c r="I183" s="34">
        <f>ROUND(ROUND(H183,2)*ROUND(G183,3),2)</f>
        <v>0</v>
      </c>
      <c r="J183" s="32" t="s">
        <v>55</v>
      </c>
      <c r="O183">
        <f>(I183*21)/100</f>
        <v>0</v>
      </c>
      <c r="P183" t="s">
        <v>27</v>
      </c>
    </row>
    <row r="184" spans="1:16" ht="25.5" x14ac:dyDescent="0.2">
      <c r="A184" s="35" t="s">
        <v>56</v>
      </c>
      <c r="E184" s="36" t="s">
        <v>360</v>
      </c>
    </row>
    <row r="185" spans="1:16" x14ac:dyDescent="0.2">
      <c r="A185" s="37" t="s">
        <v>58</v>
      </c>
      <c r="E185" s="38" t="s">
        <v>509</v>
      </c>
    </row>
    <row r="186" spans="1:16" ht="51" x14ac:dyDescent="0.2">
      <c r="A186" t="s">
        <v>59</v>
      </c>
      <c r="E186" s="36" t="s">
        <v>160</v>
      </c>
    </row>
    <row r="187" spans="1:16" x14ac:dyDescent="0.2">
      <c r="A187" s="25" t="s">
        <v>50</v>
      </c>
      <c r="B187" s="30" t="s">
        <v>409</v>
      </c>
      <c r="C187" s="30" t="s">
        <v>363</v>
      </c>
      <c r="D187" s="25" t="s">
        <v>52</v>
      </c>
      <c r="E187" s="31" t="s">
        <v>364</v>
      </c>
      <c r="F187" s="32" t="s">
        <v>157</v>
      </c>
      <c r="G187" s="33">
        <v>305.77800000000002</v>
      </c>
      <c r="H187" s="34"/>
      <c r="I187" s="34">
        <f>ROUND(ROUND(H187,2)*ROUND(G187,3),2)</f>
        <v>0</v>
      </c>
      <c r="J187" s="32" t="s">
        <v>55</v>
      </c>
      <c r="O187">
        <f>(I187*21)/100</f>
        <v>0</v>
      </c>
      <c r="P187" t="s">
        <v>27</v>
      </c>
    </row>
    <row r="188" spans="1:16" ht="25.5" x14ac:dyDescent="0.2">
      <c r="A188" s="35" t="s">
        <v>56</v>
      </c>
      <c r="E188" s="36" t="s">
        <v>365</v>
      </c>
    </row>
    <row r="189" spans="1:16" x14ac:dyDescent="0.2">
      <c r="A189" s="37" t="s">
        <v>58</v>
      </c>
      <c r="E189" s="38" t="s">
        <v>52</v>
      </c>
    </row>
    <row r="190" spans="1:16" ht="140.25" x14ac:dyDescent="0.2">
      <c r="A190" t="s">
        <v>59</v>
      </c>
      <c r="E190" s="36" t="s">
        <v>170</v>
      </c>
    </row>
    <row r="191" spans="1:16" x14ac:dyDescent="0.2">
      <c r="A191" s="25" t="s">
        <v>50</v>
      </c>
      <c r="B191" s="30" t="s">
        <v>413</v>
      </c>
      <c r="C191" s="30" t="s">
        <v>367</v>
      </c>
      <c r="D191" s="25" t="s">
        <v>52</v>
      </c>
      <c r="E191" s="31" t="s">
        <v>368</v>
      </c>
      <c r="F191" s="32" t="s">
        <v>157</v>
      </c>
      <c r="G191" s="33">
        <v>309.91500000000002</v>
      </c>
      <c r="H191" s="34"/>
      <c r="I191" s="34">
        <f>ROUND(ROUND(H191,2)*ROUND(G191,3),2)</f>
        <v>0</v>
      </c>
      <c r="J191" s="32" t="s">
        <v>55</v>
      </c>
      <c r="O191">
        <f>(I191*21)/100</f>
        <v>0</v>
      </c>
      <c r="P191" t="s">
        <v>27</v>
      </c>
    </row>
    <row r="192" spans="1:16" ht="25.5" x14ac:dyDescent="0.2">
      <c r="A192" s="35" t="s">
        <v>56</v>
      </c>
      <c r="E192" s="36" t="s">
        <v>369</v>
      </c>
    </row>
    <row r="193" spans="1:18" x14ac:dyDescent="0.2">
      <c r="A193" s="37" t="s">
        <v>58</v>
      </c>
      <c r="E193" s="38" t="s">
        <v>52</v>
      </c>
    </row>
    <row r="194" spans="1:18" ht="140.25" x14ac:dyDescent="0.2">
      <c r="A194" t="s">
        <v>59</v>
      </c>
      <c r="E194" s="36" t="s">
        <v>170</v>
      </c>
    </row>
    <row r="195" spans="1:18" x14ac:dyDescent="0.2">
      <c r="A195" s="25" t="s">
        <v>50</v>
      </c>
      <c r="B195" s="30" t="s">
        <v>416</v>
      </c>
      <c r="C195" s="30" t="s">
        <v>371</v>
      </c>
      <c r="D195" s="25" t="s">
        <v>52</v>
      </c>
      <c r="E195" s="31" t="s">
        <v>372</v>
      </c>
      <c r="F195" s="32" t="s">
        <v>157</v>
      </c>
      <c r="G195" s="33">
        <v>315.10399999999998</v>
      </c>
      <c r="H195" s="34"/>
      <c r="I195" s="34">
        <f>ROUND(ROUND(H195,2)*ROUND(G195,3),2)</f>
        <v>0</v>
      </c>
      <c r="J195" s="32" t="s">
        <v>55</v>
      </c>
      <c r="O195">
        <f>(I195*21)/100</f>
        <v>0</v>
      </c>
      <c r="P195" t="s">
        <v>27</v>
      </c>
    </row>
    <row r="196" spans="1:18" ht="25.5" x14ac:dyDescent="0.2">
      <c r="A196" s="35" t="s">
        <v>56</v>
      </c>
      <c r="E196" s="36" t="s">
        <v>373</v>
      </c>
    </row>
    <row r="197" spans="1:18" x14ac:dyDescent="0.2">
      <c r="A197" s="37" t="s">
        <v>58</v>
      </c>
      <c r="E197" s="38" t="s">
        <v>52</v>
      </c>
    </row>
    <row r="198" spans="1:18" ht="140.25" x14ac:dyDescent="0.2">
      <c r="A198" t="s">
        <v>59</v>
      </c>
      <c r="E198" s="36" t="s">
        <v>170</v>
      </c>
    </row>
    <row r="199" spans="1:18" ht="12.75" customHeight="1" x14ac:dyDescent="0.2">
      <c r="A199" s="12" t="s">
        <v>47</v>
      </c>
      <c r="B199" s="12"/>
      <c r="C199" s="39" t="s">
        <v>79</v>
      </c>
      <c r="D199" s="12"/>
      <c r="E199" s="28" t="s">
        <v>379</v>
      </c>
      <c r="F199" s="12"/>
      <c r="G199" s="12"/>
      <c r="H199" s="12"/>
      <c r="I199" s="40">
        <f>0+Q199</f>
        <v>0</v>
      </c>
      <c r="J199" s="12"/>
      <c r="O199">
        <f>0+R199</f>
        <v>0</v>
      </c>
      <c r="Q199">
        <f>0+I200</f>
        <v>0</v>
      </c>
      <c r="R199">
        <f>0+O200</f>
        <v>0</v>
      </c>
    </row>
    <row r="200" spans="1:18" x14ac:dyDescent="0.2">
      <c r="A200" s="25" t="s">
        <v>50</v>
      </c>
      <c r="B200" s="30" t="s">
        <v>510</v>
      </c>
      <c r="C200" s="30" t="s">
        <v>511</v>
      </c>
      <c r="D200" s="25" t="s">
        <v>52</v>
      </c>
      <c r="E200" s="31" t="s">
        <v>512</v>
      </c>
      <c r="F200" s="32" t="s">
        <v>157</v>
      </c>
      <c r="G200" s="33">
        <v>69.224999999999994</v>
      </c>
      <c r="H200" s="34"/>
      <c r="I200" s="34">
        <f>ROUND(ROUND(H200,2)*ROUND(G200,3),2)</f>
        <v>0</v>
      </c>
      <c r="J200" s="32" t="s">
        <v>55</v>
      </c>
      <c r="O200">
        <f>(I200*21)/100</f>
        <v>0</v>
      </c>
      <c r="P200" t="s">
        <v>27</v>
      </c>
    </row>
    <row r="201" spans="1:18" ht="25.5" x14ac:dyDescent="0.2">
      <c r="A201" s="35" t="s">
        <v>56</v>
      </c>
      <c r="E201" s="36" t="s">
        <v>513</v>
      </c>
    </row>
    <row r="202" spans="1:18" x14ac:dyDescent="0.2">
      <c r="A202" s="37" t="s">
        <v>58</v>
      </c>
      <c r="E202" s="38" t="s">
        <v>514</v>
      </c>
    </row>
    <row r="203" spans="1:18" ht="89.25" x14ac:dyDescent="0.2">
      <c r="A203" t="s">
        <v>59</v>
      </c>
      <c r="E203" s="36" t="s">
        <v>515</v>
      </c>
    </row>
    <row r="204" spans="1:18" ht="12.75" customHeight="1" x14ac:dyDescent="0.2">
      <c r="A204" s="12" t="s">
        <v>47</v>
      </c>
      <c r="B204" s="12"/>
      <c r="C204" s="39" t="s">
        <v>82</v>
      </c>
      <c r="D204" s="12"/>
      <c r="E204" s="28" t="s">
        <v>181</v>
      </c>
      <c r="F204" s="12"/>
      <c r="G204" s="12"/>
      <c r="H204" s="12"/>
      <c r="I204" s="40">
        <f>0+Q204</f>
        <v>0</v>
      </c>
      <c r="J204" s="12"/>
      <c r="O204">
        <f>0+R204</f>
        <v>0</v>
      </c>
      <c r="Q204">
        <f>0+I205+I209</f>
        <v>0</v>
      </c>
      <c r="R204">
        <f>0+O205+O209</f>
        <v>0</v>
      </c>
    </row>
    <row r="205" spans="1:18" x14ac:dyDescent="0.2">
      <c r="A205" s="25" t="s">
        <v>50</v>
      </c>
      <c r="B205" s="30" t="s">
        <v>516</v>
      </c>
      <c r="C205" s="30" t="s">
        <v>387</v>
      </c>
      <c r="D205" s="25" t="s">
        <v>52</v>
      </c>
      <c r="E205" s="31" t="s">
        <v>388</v>
      </c>
      <c r="F205" s="32" t="s">
        <v>178</v>
      </c>
      <c r="G205" s="33">
        <v>18.75</v>
      </c>
      <c r="H205" s="34"/>
      <c r="I205" s="34">
        <f>ROUND(ROUND(H205,2)*ROUND(G205,3),2)</f>
        <v>0</v>
      </c>
      <c r="J205" s="32" t="s">
        <v>55</v>
      </c>
      <c r="O205">
        <f>(I205*21)/100</f>
        <v>0</v>
      </c>
      <c r="P205" t="s">
        <v>27</v>
      </c>
    </row>
    <row r="206" spans="1:18" ht="25.5" x14ac:dyDescent="0.2">
      <c r="A206" s="35" t="s">
        <v>56</v>
      </c>
      <c r="E206" s="36" t="s">
        <v>389</v>
      </c>
    </row>
    <row r="207" spans="1:18" x14ac:dyDescent="0.2">
      <c r="A207" s="37" t="s">
        <v>58</v>
      </c>
      <c r="E207" s="38" t="s">
        <v>517</v>
      </c>
    </row>
    <row r="208" spans="1:18" ht="255" x14ac:dyDescent="0.2">
      <c r="A208" t="s">
        <v>59</v>
      </c>
      <c r="E208" s="36" t="s">
        <v>391</v>
      </c>
    </row>
    <row r="209" spans="1:18" x14ac:dyDescent="0.2">
      <c r="A209" s="25" t="s">
        <v>50</v>
      </c>
      <c r="B209" s="30" t="s">
        <v>518</v>
      </c>
      <c r="C209" s="30" t="s">
        <v>182</v>
      </c>
      <c r="D209" s="25" t="s">
        <v>52</v>
      </c>
      <c r="E209" s="31" t="s">
        <v>183</v>
      </c>
      <c r="F209" s="32" t="s">
        <v>103</v>
      </c>
      <c r="G209" s="33">
        <v>3</v>
      </c>
      <c r="H209" s="34"/>
      <c r="I209" s="34">
        <f>ROUND(ROUND(H209,2)*ROUND(G209,3),2)</f>
        <v>0</v>
      </c>
      <c r="J209" s="32" t="s">
        <v>55</v>
      </c>
      <c r="O209">
        <f>(I209*21)/100</f>
        <v>0</v>
      </c>
      <c r="P209" t="s">
        <v>27</v>
      </c>
    </row>
    <row r="210" spans="1:18" x14ac:dyDescent="0.2">
      <c r="A210" s="35" t="s">
        <v>56</v>
      </c>
      <c r="E210" s="36" t="s">
        <v>184</v>
      </c>
    </row>
    <row r="211" spans="1:18" x14ac:dyDescent="0.2">
      <c r="A211" s="37" t="s">
        <v>58</v>
      </c>
      <c r="E211" s="38" t="s">
        <v>52</v>
      </c>
    </row>
    <row r="212" spans="1:18" ht="38.25" x14ac:dyDescent="0.2">
      <c r="A212" t="s">
        <v>59</v>
      </c>
      <c r="E212" s="36" t="s">
        <v>185</v>
      </c>
    </row>
    <row r="213" spans="1:18" ht="12.75" customHeight="1" x14ac:dyDescent="0.2">
      <c r="A213" s="12" t="s">
        <v>47</v>
      </c>
      <c r="B213" s="12"/>
      <c r="C213" s="39" t="s">
        <v>42</v>
      </c>
      <c r="D213" s="12"/>
      <c r="E213" s="28" t="s">
        <v>189</v>
      </c>
      <c r="F213" s="12"/>
      <c r="G213" s="12"/>
      <c r="H213" s="12"/>
      <c r="I213" s="40">
        <f>0+Q213</f>
        <v>0</v>
      </c>
      <c r="J213" s="12"/>
      <c r="O213">
        <f>0+R213</f>
        <v>0</v>
      </c>
      <c r="Q213">
        <f>0+I214+I218+I222+I226+I230+I234+I238+I242+I246+I250+I254+I258+I262+I266+I270+I274</f>
        <v>0</v>
      </c>
      <c r="R213">
        <f>0+O214+O218+O222+O226+O230+O234+O238+O242+O246+O250+O254+O258+O262+O266+O270+O274</f>
        <v>0</v>
      </c>
    </row>
    <row r="214" spans="1:18" x14ac:dyDescent="0.2">
      <c r="A214" s="25" t="s">
        <v>50</v>
      </c>
      <c r="B214" s="30" t="s">
        <v>519</v>
      </c>
      <c r="C214" s="30" t="s">
        <v>520</v>
      </c>
      <c r="D214" s="25" t="s">
        <v>52</v>
      </c>
      <c r="E214" s="31" t="s">
        <v>521</v>
      </c>
      <c r="F214" s="32" t="s">
        <v>178</v>
      </c>
      <c r="G214" s="33">
        <v>4</v>
      </c>
      <c r="H214" s="34"/>
      <c r="I214" s="34">
        <f>ROUND(ROUND(H214,2)*ROUND(G214,3),2)</f>
        <v>0</v>
      </c>
      <c r="J214" s="32" t="s">
        <v>55</v>
      </c>
      <c r="O214">
        <f>(I214*21)/100</f>
        <v>0</v>
      </c>
      <c r="P214" t="s">
        <v>27</v>
      </c>
    </row>
    <row r="215" spans="1:18" x14ac:dyDescent="0.2">
      <c r="A215" s="35" t="s">
        <v>56</v>
      </c>
      <c r="E215" s="36" t="s">
        <v>522</v>
      </c>
    </row>
    <row r="216" spans="1:18" x14ac:dyDescent="0.2">
      <c r="A216" s="37" t="s">
        <v>58</v>
      </c>
      <c r="E216" s="38" t="s">
        <v>523</v>
      </c>
    </row>
    <row r="217" spans="1:18" ht="76.5" x14ac:dyDescent="0.2">
      <c r="A217" t="s">
        <v>59</v>
      </c>
      <c r="E217" s="36" t="s">
        <v>524</v>
      </c>
    </row>
    <row r="218" spans="1:18" ht="25.5" x14ac:dyDescent="0.2">
      <c r="A218" s="25" t="s">
        <v>50</v>
      </c>
      <c r="B218" s="30" t="s">
        <v>525</v>
      </c>
      <c r="C218" s="30" t="s">
        <v>526</v>
      </c>
      <c r="D218" s="25" t="s">
        <v>52</v>
      </c>
      <c r="E218" s="31" t="s">
        <v>527</v>
      </c>
      <c r="F218" s="32" t="s">
        <v>178</v>
      </c>
      <c r="G218" s="33">
        <v>47.1</v>
      </c>
      <c r="H218" s="34"/>
      <c r="I218" s="34">
        <f>ROUND(ROUND(H218,2)*ROUND(G218,3),2)</f>
        <v>0</v>
      </c>
      <c r="J218" s="32" t="s">
        <v>55</v>
      </c>
      <c r="O218">
        <f>(I218*21)/100</f>
        <v>0</v>
      </c>
      <c r="P218" t="s">
        <v>27</v>
      </c>
    </row>
    <row r="219" spans="1:18" x14ac:dyDescent="0.2">
      <c r="A219" s="35" t="s">
        <v>56</v>
      </c>
      <c r="E219" s="36" t="s">
        <v>528</v>
      </c>
    </row>
    <row r="220" spans="1:18" x14ac:dyDescent="0.2">
      <c r="A220" s="37" t="s">
        <v>58</v>
      </c>
      <c r="E220" s="38" t="s">
        <v>529</v>
      </c>
    </row>
    <row r="221" spans="1:18" ht="38.25" x14ac:dyDescent="0.2">
      <c r="A221" t="s">
        <v>59</v>
      </c>
      <c r="E221" s="36" t="s">
        <v>530</v>
      </c>
    </row>
    <row r="222" spans="1:18" ht="25.5" x14ac:dyDescent="0.2">
      <c r="A222" s="25" t="s">
        <v>50</v>
      </c>
      <c r="B222" s="30" t="s">
        <v>531</v>
      </c>
      <c r="C222" s="30" t="s">
        <v>532</v>
      </c>
      <c r="D222" s="25" t="s">
        <v>52</v>
      </c>
      <c r="E222" s="31" t="s">
        <v>533</v>
      </c>
      <c r="F222" s="32" t="s">
        <v>178</v>
      </c>
      <c r="G222" s="33">
        <v>50.8</v>
      </c>
      <c r="H222" s="34"/>
      <c r="I222" s="34">
        <f>ROUND(ROUND(H222,2)*ROUND(G222,3),2)</f>
        <v>0</v>
      </c>
      <c r="J222" s="32" t="s">
        <v>55</v>
      </c>
      <c r="O222">
        <f>(I222*21)/100</f>
        <v>0</v>
      </c>
      <c r="P222" t="s">
        <v>27</v>
      </c>
    </row>
    <row r="223" spans="1:18" ht="25.5" x14ac:dyDescent="0.2">
      <c r="A223" s="35" t="s">
        <v>56</v>
      </c>
      <c r="E223" s="36" t="s">
        <v>534</v>
      </c>
    </row>
    <row r="224" spans="1:18" x14ac:dyDescent="0.2">
      <c r="A224" s="37" t="s">
        <v>58</v>
      </c>
      <c r="E224" s="38" t="s">
        <v>535</v>
      </c>
    </row>
    <row r="225" spans="1:16" ht="127.5" x14ac:dyDescent="0.2">
      <c r="A225" t="s">
        <v>59</v>
      </c>
      <c r="E225" s="36" t="s">
        <v>536</v>
      </c>
    </row>
    <row r="226" spans="1:16" ht="25.5" x14ac:dyDescent="0.2">
      <c r="A226" s="25" t="s">
        <v>50</v>
      </c>
      <c r="B226" s="30" t="s">
        <v>537</v>
      </c>
      <c r="C226" s="30" t="s">
        <v>538</v>
      </c>
      <c r="D226" s="25" t="s">
        <v>52</v>
      </c>
      <c r="E226" s="31" t="s">
        <v>539</v>
      </c>
      <c r="F226" s="32" t="s">
        <v>178</v>
      </c>
      <c r="G226" s="33">
        <v>32</v>
      </c>
      <c r="H226" s="34"/>
      <c r="I226" s="34">
        <f>ROUND(ROUND(H226,2)*ROUND(G226,3),2)</f>
        <v>0</v>
      </c>
      <c r="J226" s="32" t="s">
        <v>55</v>
      </c>
      <c r="O226">
        <f>(I226*21)/100</f>
        <v>0</v>
      </c>
      <c r="P226" t="s">
        <v>27</v>
      </c>
    </row>
    <row r="227" spans="1:16" x14ac:dyDescent="0.2">
      <c r="A227" s="35" t="s">
        <v>56</v>
      </c>
      <c r="E227" s="36" t="s">
        <v>540</v>
      </c>
    </row>
    <row r="228" spans="1:16" x14ac:dyDescent="0.2">
      <c r="A228" s="37" t="s">
        <v>58</v>
      </c>
      <c r="E228" s="38" t="s">
        <v>52</v>
      </c>
    </row>
    <row r="229" spans="1:16" ht="38.25" x14ac:dyDescent="0.2">
      <c r="A229" t="s">
        <v>59</v>
      </c>
      <c r="E229" s="36" t="s">
        <v>530</v>
      </c>
    </row>
    <row r="230" spans="1:16" x14ac:dyDescent="0.2">
      <c r="A230" s="25" t="s">
        <v>50</v>
      </c>
      <c r="B230" s="30" t="s">
        <v>541</v>
      </c>
      <c r="C230" s="30" t="s">
        <v>542</v>
      </c>
      <c r="D230" s="25" t="s">
        <v>52</v>
      </c>
      <c r="E230" s="31" t="s">
        <v>543</v>
      </c>
      <c r="F230" s="32" t="s">
        <v>103</v>
      </c>
      <c r="G230" s="33">
        <v>6</v>
      </c>
      <c r="H230" s="34"/>
      <c r="I230" s="34">
        <f>ROUND(ROUND(H230,2)*ROUND(G230,3),2)</f>
        <v>0</v>
      </c>
      <c r="J230" s="32" t="s">
        <v>55</v>
      </c>
      <c r="O230">
        <f>(I230*21)/100</f>
        <v>0</v>
      </c>
      <c r="P230" t="s">
        <v>27</v>
      </c>
    </row>
    <row r="231" spans="1:16" x14ac:dyDescent="0.2">
      <c r="A231" s="35" t="s">
        <v>56</v>
      </c>
      <c r="E231" s="36" t="s">
        <v>544</v>
      </c>
    </row>
    <row r="232" spans="1:16" x14ac:dyDescent="0.2">
      <c r="A232" s="37" t="s">
        <v>58</v>
      </c>
      <c r="E232" s="38" t="s">
        <v>52</v>
      </c>
    </row>
    <row r="233" spans="1:16" x14ac:dyDescent="0.2">
      <c r="A233" t="s">
        <v>59</v>
      </c>
      <c r="E233" s="36" t="s">
        <v>545</v>
      </c>
    </row>
    <row r="234" spans="1:16" ht="25.5" x14ac:dyDescent="0.2">
      <c r="A234" s="25" t="s">
        <v>50</v>
      </c>
      <c r="B234" s="30" t="s">
        <v>546</v>
      </c>
      <c r="C234" s="30" t="s">
        <v>190</v>
      </c>
      <c r="D234" s="25" t="s">
        <v>52</v>
      </c>
      <c r="E234" s="31" t="s">
        <v>191</v>
      </c>
      <c r="F234" s="32" t="s">
        <v>157</v>
      </c>
      <c r="G234" s="33">
        <v>11.25</v>
      </c>
      <c r="H234" s="34"/>
      <c r="I234" s="34">
        <f>ROUND(ROUND(H234,2)*ROUND(G234,3),2)</f>
        <v>0</v>
      </c>
      <c r="J234" s="32" t="s">
        <v>55</v>
      </c>
      <c r="O234">
        <f>(I234*21)/100</f>
        <v>0</v>
      </c>
      <c r="P234" t="s">
        <v>27</v>
      </c>
    </row>
    <row r="235" spans="1:16" x14ac:dyDescent="0.2">
      <c r="A235" s="35" t="s">
        <v>56</v>
      </c>
      <c r="E235" s="36" t="s">
        <v>192</v>
      </c>
    </row>
    <row r="236" spans="1:16" x14ac:dyDescent="0.2">
      <c r="A236" s="37" t="s">
        <v>58</v>
      </c>
      <c r="E236" s="38" t="s">
        <v>547</v>
      </c>
    </row>
    <row r="237" spans="1:16" ht="38.25" x14ac:dyDescent="0.2">
      <c r="A237" t="s">
        <v>59</v>
      </c>
      <c r="E237" s="36" t="s">
        <v>194</v>
      </c>
    </row>
    <row r="238" spans="1:16" x14ac:dyDescent="0.2">
      <c r="A238" s="25" t="s">
        <v>50</v>
      </c>
      <c r="B238" s="30" t="s">
        <v>548</v>
      </c>
      <c r="C238" s="30" t="s">
        <v>195</v>
      </c>
      <c r="D238" s="25" t="s">
        <v>52</v>
      </c>
      <c r="E238" s="31" t="s">
        <v>196</v>
      </c>
      <c r="F238" s="32" t="s">
        <v>178</v>
      </c>
      <c r="G238" s="33">
        <v>47</v>
      </c>
      <c r="H238" s="34"/>
      <c r="I238" s="34">
        <f>ROUND(ROUND(H238,2)*ROUND(G238,3),2)</f>
        <v>0</v>
      </c>
      <c r="J238" s="32" t="s">
        <v>55</v>
      </c>
      <c r="O238">
        <f>(I238*21)/100</f>
        <v>0</v>
      </c>
      <c r="P238" t="s">
        <v>27</v>
      </c>
    </row>
    <row r="239" spans="1:16" ht="25.5" x14ac:dyDescent="0.2">
      <c r="A239" s="35" t="s">
        <v>56</v>
      </c>
      <c r="E239" s="36" t="s">
        <v>549</v>
      </c>
    </row>
    <row r="240" spans="1:16" x14ac:dyDescent="0.2">
      <c r="A240" s="37" t="s">
        <v>58</v>
      </c>
      <c r="E240" s="38" t="s">
        <v>550</v>
      </c>
    </row>
    <row r="241" spans="1:16" ht="51" x14ac:dyDescent="0.2">
      <c r="A241" t="s">
        <v>59</v>
      </c>
      <c r="E241" s="36" t="s">
        <v>199</v>
      </c>
    </row>
    <row r="242" spans="1:16" x14ac:dyDescent="0.2">
      <c r="A242" s="25" t="s">
        <v>50</v>
      </c>
      <c r="B242" s="30" t="s">
        <v>551</v>
      </c>
      <c r="C242" s="30" t="s">
        <v>552</v>
      </c>
      <c r="D242" s="25" t="s">
        <v>52</v>
      </c>
      <c r="E242" s="31" t="s">
        <v>553</v>
      </c>
      <c r="F242" s="32" t="s">
        <v>178</v>
      </c>
      <c r="G242" s="33">
        <v>15.55</v>
      </c>
      <c r="H242" s="34"/>
      <c r="I242" s="34">
        <f>ROUND(ROUND(H242,2)*ROUND(G242,3),2)</f>
        <v>0</v>
      </c>
      <c r="J242" s="32" t="s">
        <v>55</v>
      </c>
      <c r="O242">
        <f>(I242*21)/100</f>
        <v>0</v>
      </c>
      <c r="P242" t="s">
        <v>27</v>
      </c>
    </row>
    <row r="243" spans="1:16" ht="25.5" x14ac:dyDescent="0.2">
      <c r="A243" s="35" t="s">
        <v>56</v>
      </c>
      <c r="E243" s="36" t="s">
        <v>554</v>
      </c>
    </row>
    <row r="244" spans="1:16" x14ac:dyDescent="0.2">
      <c r="A244" s="37" t="s">
        <v>58</v>
      </c>
      <c r="E244" s="38" t="s">
        <v>52</v>
      </c>
    </row>
    <row r="245" spans="1:16" ht="63.75" x14ac:dyDescent="0.2">
      <c r="A245" t="s">
        <v>59</v>
      </c>
      <c r="E245" s="36" t="s">
        <v>555</v>
      </c>
    </row>
    <row r="246" spans="1:16" x14ac:dyDescent="0.2">
      <c r="A246" s="25" t="s">
        <v>50</v>
      </c>
      <c r="B246" s="30" t="s">
        <v>556</v>
      </c>
      <c r="C246" s="30" t="s">
        <v>200</v>
      </c>
      <c r="D246" s="25" t="s">
        <v>52</v>
      </c>
      <c r="E246" s="31" t="s">
        <v>201</v>
      </c>
      <c r="F246" s="32" t="s">
        <v>178</v>
      </c>
      <c r="G246" s="33">
        <v>19.259</v>
      </c>
      <c r="H246" s="34"/>
      <c r="I246" s="34">
        <f>ROUND(ROUND(H246,2)*ROUND(G246,3),2)</f>
        <v>0</v>
      </c>
      <c r="J246" s="32" t="s">
        <v>55</v>
      </c>
      <c r="O246">
        <f>(I246*21)/100</f>
        <v>0</v>
      </c>
      <c r="P246" t="s">
        <v>27</v>
      </c>
    </row>
    <row r="247" spans="1:16" x14ac:dyDescent="0.2">
      <c r="A247" s="35" t="s">
        <v>56</v>
      </c>
      <c r="E247" s="36" t="s">
        <v>202</v>
      </c>
    </row>
    <row r="248" spans="1:16" x14ac:dyDescent="0.2">
      <c r="A248" s="37" t="s">
        <v>58</v>
      </c>
      <c r="E248" s="38" t="s">
        <v>557</v>
      </c>
    </row>
    <row r="249" spans="1:16" ht="25.5" x14ac:dyDescent="0.2">
      <c r="A249" t="s">
        <v>59</v>
      </c>
      <c r="E249" s="36" t="s">
        <v>204</v>
      </c>
    </row>
    <row r="250" spans="1:16" x14ac:dyDescent="0.2">
      <c r="A250" s="25" t="s">
        <v>50</v>
      </c>
      <c r="B250" s="30" t="s">
        <v>558</v>
      </c>
      <c r="C250" s="30" t="s">
        <v>206</v>
      </c>
      <c r="D250" s="25" t="s">
        <v>71</v>
      </c>
      <c r="E250" s="31" t="s">
        <v>207</v>
      </c>
      <c r="F250" s="32" t="s">
        <v>178</v>
      </c>
      <c r="G250" s="33">
        <v>43</v>
      </c>
      <c r="H250" s="34"/>
      <c r="I250" s="34">
        <f>ROUND(ROUND(H250,2)*ROUND(G250,3),2)</f>
        <v>0</v>
      </c>
      <c r="J250" s="32" t="s">
        <v>55</v>
      </c>
      <c r="O250">
        <f>(I250*21)/100</f>
        <v>0</v>
      </c>
      <c r="P250" t="s">
        <v>27</v>
      </c>
    </row>
    <row r="251" spans="1:16" x14ac:dyDescent="0.2">
      <c r="A251" s="35" t="s">
        <v>56</v>
      </c>
      <c r="E251" s="36" t="s">
        <v>559</v>
      </c>
    </row>
    <row r="252" spans="1:16" x14ac:dyDescent="0.2">
      <c r="A252" s="37" t="s">
        <v>58</v>
      </c>
      <c r="E252" s="38" t="s">
        <v>560</v>
      </c>
    </row>
    <row r="253" spans="1:16" ht="38.25" x14ac:dyDescent="0.2">
      <c r="A253" t="s">
        <v>59</v>
      </c>
      <c r="E253" s="36" t="s">
        <v>208</v>
      </c>
    </row>
    <row r="254" spans="1:16" x14ac:dyDescent="0.2">
      <c r="A254" s="25" t="s">
        <v>50</v>
      </c>
      <c r="B254" s="30" t="s">
        <v>561</v>
      </c>
      <c r="C254" s="30" t="s">
        <v>206</v>
      </c>
      <c r="D254" s="25" t="s">
        <v>75</v>
      </c>
      <c r="E254" s="31" t="s">
        <v>207</v>
      </c>
      <c r="F254" s="32" t="s">
        <v>178</v>
      </c>
      <c r="G254" s="33">
        <v>19.259</v>
      </c>
      <c r="H254" s="34"/>
      <c r="I254" s="34">
        <f>ROUND(ROUND(H254,2)*ROUND(G254,3),2)</f>
        <v>0</v>
      </c>
      <c r="J254" s="32" t="s">
        <v>55</v>
      </c>
      <c r="O254">
        <f>(I254*21)/100</f>
        <v>0</v>
      </c>
      <c r="P254" t="s">
        <v>27</v>
      </c>
    </row>
    <row r="255" spans="1:16" x14ac:dyDescent="0.2">
      <c r="A255" s="35" t="s">
        <v>56</v>
      </c>
      <c r="E255" s="36" t="s">
        <v>202</v>
      </c>
    </row>
    <row r="256" spans="1:16" x14ac:dyDescent="0.2">
      <c r="A256" s="37" t="s">
        <v>58</v>
      </c>
      <c r="E256" s="38" t="s">
        <v>52</v>
      </c>
    </row>
    <row r="257" spans="1:16" ht="38.25" x14ac:dyDescent="0.2">
      <c r="A257" t="s">
        <v>59</v>
      </c>
      <c r="E257" s="36" t="s">
        <v>208</v>
      </c>
    </row>
    <row r="258" spans="1:16" x14ac:dyDescent="0.2">
      <c r="A258" s="25" t="s">
        <v>50</v>
      </c>
      <c r="B258" s="30" t="s">
        <v>562</v>
      </c>
      <c r="C258" s="30" t="s">
        <v>563</v>
      </c>
      <c r="D258" s="25" t="s">
        <v>52</v>
      </c>
      <c r="E258" s="31" t="s">
        <v>564</v>
      </c>
      <c r="F258" s="32" t="s">
        <v>146</v>
      </c>
      <c r="G258" s="33">
        <v>13.2</v>
      </c>
      <c r="H258" s="34"/>
      <c r="I258" s="34">
        <f>ROUND(ROUND(H258,2)*ROUND(G258,3),2)</f>
        <v>0</v>
      </c>
      <c r="J258" s="32" t="s">
        <v>55</v>
      </c>
      <c r="O258">
        <f>(I258*21)/100</f>
        <v>0</v>
      </c>
      <c r="P258" t="s">
        <v>27</v>
      </c>
    </row>
    <row r="259" spans="1:16" x14ac:dyDescent="0.2">
      <c r="A259" s="35" t="s">
        <v>56</v>
      </c>
      <c r="E259" s="36" t="s">
        <v>565</v>
      </c>
    </row>
    <row r="260" spans="1:16" x14ac:dyDescent="0.2">
      <c r="A260" s="37" t="s">
        <v>58</v>
      </c>
      <c r="E260" s="38" t="s">
        <v>566</v>
      </c>
    </row>
    <row r="261" spans="1:16" ht="114.75" x14ac:dyDescent="0.2">
      <c r="A261" t="s">
        <v>59</v>
      </c>
      <c r="E261" s="36" t="s">
        <v>567</v>
      </c>
    </row>
    <row r="262" spans="1:16" x14ac:dyDescent="0.2">
      <c r="A262" s="25" t="s">
        <v>50</v>
      </c>
      <c r="B262" s="30" t="s">
        <v>568</v>
      </c>
      <c r="C262" s="30" t="s">
        <v>569</v>
      </c>
      <c r="D262" s="25" t="s">
        <v>52</v>
      </c>
      <c r="E262" s="31" t="s">
        <v>570</v>
      </c>
      <c r="F262" s="32" t="s">
        <v>146</v>
      </c>
      <c r="G262" s="33">
        <v>0.82299999999999995</v>
      </c>
      <c r="H262" s="34"/>
      <c r="I262" s="34">
        <f>ROUND(ROUND(H262,2)*ROUND(G262,3),2)</f>
        <v>0</v>
      </c>
      <c r="J262" s="32" t="s">
        <v>55</v>
      </c>
      <c r="O262">
        <f>(I262*21)/100</f>
        <v>0</v>
      </c>
      <c r="P262" t="s">
        <v>27</v>
      </c>
    </row>
    <row r="263" spans="1:16" x14ac:dyDescent="0.2">
      <c r="A263" s="35" t="s">
        <v>56</v>
      </c>
      <c r="E263" s="36" t="s">
        <v>571</v>
      </c>
    </row>
    <row r="264" spans="1:16" x14ac:dyDescent="0.2">
      <c r="A264" s="37" t="s">
        <v>58</v>
      </c>
      <c r="E264" s="38" t="s">
        <v>572</v>
      </c>
    </row>
    <row r="265" spans="1:16" ht="114.75" x14ac:dyDescent="0.2">
      <c r="A265" t="s">
        <v>59</v>
      </c>
      <c r="E265" s="36" t="s">
        <v>567</v>
      </c>
    </row>
    <row r="266" spans="1:16" ht="25.5" x14ac:dyDescent="0.2">
      <c r="A266" s="25" t="s">
        <v>50</v>
      </c>
      <c r="B266" s="30" t="s">
        <v>573</v>
      </c>
      <c r="C266" s="30" t="s">
        <v>574</v>
      </c>
      <c r="D266" s="25" t="s">
        <v>52</v>
      </c>
      <c r="E266" s="31" t="s">
        <v>575</v>
      </c>
      <c r="F266" s="32" t="s">
        <v>146</v>
      </c>
      <c r="G266" s="33">
        <v>2</v>
      </c>
      <c r="H266" s="34"/>
      <c r="I266" s="34">
        <f>ROUND(ROUND(H266,2)*ROUND(G266,3),2)</f>
        <v>0</v>
      </c>
      <c r="J266" s="32" t="s">
        <v>55</v>
      </c>
      <c r="O266">
        <f>(I266*21)/100</f>
        <v>0</v>
      </c>
      <c r="P266" t="s">
        <v>27</v>
      </c>
    </row>
    <row r="267" spans="1:16" x14ac:dyDescent="0.2">
      <c r="A267" s="35" t="s">
        <v>56</v>
      </c>
      <c r="E267" s="36" t="s">
        <v>576</v>
      </c>
    </row>
    <row r="268" spans="1:16" x14ac:dyDescent="0.2">
      <c r="A268" s="37" t="s">
        <v>58</v>
      </c>
      <c r="E268" s="38" t="s">
        <v>577</v>
      </c>
    </row>
    <row r="269" spans="1:16" ht="89.25" x14ac:dyDescent="0.2">
      <c r="A269" t="s">
        <v>59</v>
      </c>
      <c r="E269" s="36" t="s">
        <v>578</v>
      </c>
    </row>
    <row r="270" spans="1:16" ht="25.5" x14ac:dyDescent="0.2">
      <c r="A270" s="25" t="s">
        <v>50</v>
      </c>
      <c r="B270" s="30" t="s">
        <v>579</v>
      </c>
      <c r="C270" s="30" t="s">
        <v>580</v>
      </c>
      <c r="D270" s="25" t="s">
        <v>52</v>
      </c>
      <c r="E270" s="31" t="s">
        <v>581</v>
      </c>
      <c r="F270" s="32" t="s">
        <v>146</v>
      </c>
      <c r="G270" s="33">
        <v>0.58399999999999996</v>
      </c>
      <c r="H270" s="34"/>
      <c r="I270" s="34">
        <f>ROUND(ROUND(H270,2)*ROUND(G270,3),2)</f>
        <v>0</v>
      </c>
      <c r="J270" s="32" t="s">
        <v>55</v>
      </c>
      <c r="O270">
        <f>(I270*21)/100</f>
        <v>0</v>
      </c>
      <c r="P270" t="s">
        <v>27</v>
      </c>
    </row>
    <row r="271" spans="1:16" x14ac:dyDescent="0.2">
      <c r="A271" s="35" t="s">
        <v>56</v>
      </c>
      <c r="E271" s="36" t="s">
        <v>582</v>
      </c>
    </row>
    <row r="272" spans="1:16" x14ac:dyDescent="0.2">
      <c r="A272" s="37" t="s">
        <v>58</v>
      </c>
      <c r="E272" s="38" t="s">
        <v>583</v>
      </c>
    </row>
    <row r="273" spans="1:16" ht="89.25" x14ac:dyDescent="0.2">
      <c r="A273" t="s">
        <v>59</v>
      </c>
      <c r="E273" s="36" t="s">
        <v>578</v>
      </c>
    </row>
    <row r="274" spans="1:16" x14ac:dyDescent="0.2">
      <c r="A274" s="25" t="s">
        <v>50</v>
      </c>
      <c r="B274" s="30" t="s">
        <v>584</v>
      </c>
      <c r="C274" s="30" t="s">
        <v>585</v>
      </c>
      <c r="D274" s="25" t="s">
        <v>52</v>
      </c>
      <c r="E274" s="31" t="s">
        <v>586</v>
      </c>
      <c r="F274" s="32" t="s">
        <v>178</v>
      </c>
      <c r="G274" s="33">
        <v>2</v>
      </c>
      <c r="H274" s="34"/>
      <c r="I274" s="34">
        <f>ROUND(ROUND(H274,2)*ROUND(G274,3),2)</f>
        <v>0</v>
      </c>
      <c r="J274" s="32" t="s">
        <v>55</v>
      </c>
      <c r="O274">
        <f>(I274*21)/100</f>
        <v>0</v>
      </c>
      <c r="P274" t="s">
        <v>27</v>
      </c>
    </row>
    <row r="275" spans="1:16" ht="25.5" x14ac:dyDescent="0.2">
      <c r="A275" s="35" t="s">
        <v>56</v>
      </c>
      <c r="E275" s="36" t="s">
        <v>587</v>
      </c>
    </row>
    <row r="276" spans="1:16" x14ac:dyDescent="0.2">
      <c r="A276" s="37" t="s">
        <v>58</v>
      </c>
      <c r="E276" s="38" t="s">
        <v>52</v>
      </c>
    </row>
    <row r="277" spans="1:16" ht="89.25" x14ac:dyDescent="0.2">
      <c r="A277" t="s">
        <v>59</v>
      </c>
      <c r="E277" s="36" t="s">
        <v>588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9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0+O9+O22+O131+O140+O145+O202+O219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0+I9+I22+I131+I140+I145+I202+I219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589</v>
      </c>
      <c r="D4" s="7"/>
      <c r="E4" s="19" t="s">
        <v>590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217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28</v>
      </c>
      <c r="C10" s="30" t="s">
        <v>218</v>
      </c>
      <c r="D10" s="25" t="s">
        <v>71</v>
      </c>
      <c r="E10" s="31" t="s">
        <v>219</v>
      </c>
      <c r="F10" s="32" t="s">
        <v>220</v>
      </c>
      <c r="G10" s="33">
        <v>341.13900000000001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x14ac:dyDescent="0.2">
      <c r="A11" s="35" t="s">
        <v>56</v>
      </c>
      <c r="E11" s="36" t="s">
        <v>221</v>
      </c>
    </row>
    <row r="12" spans="1:18" ht="89.25" x14ac:dyDescent="0.2">
      <c r="A12" s="37" t="s">
        <v>58</v>
      </c>
      <c r="E12" s="38" t="s">
        <v>591</v>
      </c>
    </row>
    <row r="13" spans="1:18" ht="25.5" x14ac:dyDescent="0.2">
      <c r="A13" t="s">
        <v>59</v>
      </c>
      <c r="E13" s="36" t="s">
        <v>223</v>
      </c>
    </row>
    <row r="14" spans="1:18" x14ac:dyDescent="0.2">
      <c r="A14" s="25" t="s">
        <v>50</v>
      </c>
      <c r="B14" s="30" t="s">
        <v>27</v>
      </c>
      <c r="C14" s="30" t="s">
        <v>218</v>
      </c>
      <c r="D14" s="25" t="s">
        <v>75</v>
      </c>
      <c r="E14" s="31" t="s">
        <v>219</v>
      </c>
      <c r="F14" s="32" t="s">
        <v>220</v>
      </c>
      <c r="G14" s="33">
        <v>1.2390000000000001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x14ac:dyDescent="0.2">
      <c r="A15" s="35" t="s">
        <v>56</v>
      </c>
      <c r="E15" s="36" t="s">
        <v>592</v>
      </c>
    </row>
    <row r="16" spans="1:18" ht="38.25" x14ac:dyDescent="0.2">
      <c r="A16" s="37" t="s">
        <v>58</v>
      </c>
      <c r="E16" s="38" t="s">
        <v>593</v>
      </c>
    </row>
    <row r="17" spans="1:18" ht="25.5" x14ac:dyDescent="0.2">
      <c r="A17" t="s">
        <v>59</v>
      </c>
      <c r="E17" s="36" t="s">
        <v>223</v>
      </c>
    </row>
    <row r="18" spans="1:18" ht="25.5" x14ac:dyDescent="0.2">
      <c r="A18" s="25" t="s">
        <v>50</v>
      </c>
      <c r="B18" s="30" t="s">
        <v>25</v>
      </c>
      <c r="C18" s="30" t="s">
        <v>224</v>
      </c>
      <c r="D18" s="25" t="s">
        <v>52</v>
      </c>
      <c r="E18" s="31" t="s">
        <v>225</v>
      </c>
      <c r="F18" s="32" t="s">
        <v>220</v>
      </c>
      <c r="G18" s="33">
        <v>161.69999999999999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x14ac:dyDescent="0.2">
      <c r="A19" s="35" t="s">
        <v>56</v>
      </c>
      <c r="E19" s="36" t="s">
        <v>226</v>
      </c>
    </row>
    <row r="20" spans="1:18" ht="51" x14ac:dyDescent="0.2">
      <c r="A20" s="37" t="s">
        <v>58</v>
      </c>
      <c r="E20" s="38" t="s">
        <v>594</v>
      </c>
    </row>
    <row r="21" spans="1:18" ht="140.25" x14ac:dyDescent="0.2">
      <c r="A21" t="s">
        <v>59</v>
      </c>
      <c r="E21" s="36" t="s">
        <v>228</v>
      </c>
    </row>
    <row r="22" spans="1:18" ht="12.75" customHeight="1" x14ac:dyDescent="0.2">
      <c r="A22" s="12" t="s">
        <v>47</v>
      </c>
      <c r="B22" s="12"/>
      <c r="C22" s="39" t="s">
        <v>28</v>
      </c>
      <c r="D22" s="12"/>
      <c r="E22" s="28" t="s">
        <v>143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0+I23+I27+I31+I35+I39+I43+I47+I51+I55+I59+I63+I67+I71+I75+I79+I83+I87+I91+I95+I99+I103+I107+I111+I115+I119+I123+I127</f>
        <v>0</v>
      </c>
      <c r="R22">
        <f>0+O23+O27+O31+O35+O39+O43+O47+O51+O55+O59+O63+O67+O71+O75+O79+O83+O87+O91+O95+O99+O103+O107+O111+O115+O119+O123+O127</f>
        <v>0</v>
      </c>
    </row>
    <row r="23" spans="1:18" x14ac:dyDescent="0.2">
      <c r="A23" s="25" t="s">
        <v>50</v>
      </c>
      <c r="B23" s="30" t="s">
        <v>36</v>
      </c>
      <c r="C23" s="30" t="s">
        <v>233</v>
      </c>
      <c r="D23" s="25" t="s">
        <v>52</v>
      </c>
      <c r="E23" s="31" t="s">
        <v>234</v>
      </c>
      <c r="F23" s="32" t="s">
        <v>157</v>
      </c>
      <c r="G23" s="33">
        <v>176.64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27</v>
      </c>
    </row>
    <row r="24" spans="1:18" x14ac:dyDescent="0.2">
      <c r="A24" s="35" t="s">
        <v>56</v>
      </c>
      <c r="E24" s="36" t="s">
        <v>235</v>
      </c>
    </row>
    <row r="25" spans="1:18" x14ac:dyDescent="0.2">
      <c r="A25" s="37" t="s">
        <v>58</v>
      </c>
      <c r="E25" s="38" t="s">
        <v>595</v>
      </c>
    </row>
    <row r="26" spans="1:18" ht="38.25" x14ac:dyDescent="0.2">
      <c r="A26" t="s">
        <v>59</v>
      </c>
      <c r="E26" s="36" t="s">
        <v>237</v>
      </c>
    </row>
    <row r="27" spans="1:18" ht="25.5" x14ac:dyDescent="0.2">
      <c r="A27" s="25" t="s">
        <v>50</v>
      </c>
      <c r="B27" s="30" t="s">
        <v>38</v>
      </c>
      <c r="C27" s="30" t="s">
        <v>238</v>
      </c>
      <c r="D27" s="25" t="s">
        <v>52</v>
      </c>
      <c r="E27" s="31" t="s">
        <v>239</v>
      </c>
      <c r="F27" s="32" t="s">
        <v>146</v>
      </c>
      <c r="G27" s="33">
        <v>26.088999999999999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27</v>
      </c>
    </row>
    <row r="28" spans="1:18" ht="51" x14ac:dyDescent="0.2">
      <c r="A28" s="35" t="s">
        <v>56</v>
      </c>
      <c r="E28" s="36" t="s">
        <v>596</v>
      </c>
    </row>
    <row r="29" spans="1:18" x14ac:dyDescent="0.2">
      <c r="A29" s="37" t="s">
        <v>58</v>
      </c>
      <c r="E29" s="38" t="s">
        <v>597</v>
      </c>
    </row>
    <row r="30" spans="1:18" ht="63.75" x14ac:dyDescent="0.2">
      <c r="A30" t="s">
        <v>59</v>
      </c>
      <c r="E30" s="36" t="s">
        <v>149</v>
      </c>
    </row>
    <row r="31" spans="1:18" ht="25.5" x14ac:dyDescent="0.2">
      <c r="A31" s="25" t="s">
        <v>50</v>
      </c>
      <c r="B31" s="30" t="s">
        <v>26</v>
      </c>
      <c r="C31" s="30" t="s">
        <v>242</v>
      </c>
      <c r="D31" s="25" t="s">
        <v>71</v>
      </c>
      <c r="E31" s="31" t="s">
        <v>243</v>
      </c>
      <c r="F31" s="32" t="s">
        <v>146</v>
      </c>
      <c r="G31" s="33">
        <v>78.266000000000005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27</v>
      </c>
    </row>
    <row r="32" spans="1:18" ht="51" x14ac:dyDescent="0.2">
      <c r="A32" s="35" t="s">
        <v>56</v>
      </c>
      <c r="E32" s="36" t="s">
        <v>598</v>
      </c>
    </row>
    <row r="33" spans="1:16" x14ac:dyDescent="0.2">
      <c r="A33" s="37" t="s">
        <v>58</v>
      </c>
      <c r="E33" s="38" t="s">
        <v>599</v>
      </c>
    </row>
    <row r="34" spans="1:16" ht="63.75" x14ac:dyDescent="0.2">
      <c r="A34" t="s">
        <v>59</v>
      </c>
      <c r="E34" s="36" t="s">
        <v>149</v>
      </c>
    </row>
    <row r="35" spans="1:16" ht="25.5" x14ac:dyDescent="0.2">
      <c r="A35" s="25" t="s">
        <v>50</v>
      </c>
      <c r="B35" s="30" t="s">
        <v>79</v>
      </c>
      <c r="C35" s="30" t="s">
        <v>242</v>
      </c>
      <c r="D35" s="25" t="s">
        <v>75</v>
      </c>
      <c r="E35" s="31" t="s">
        <v>243</v>
      </c>
      <c r="F35" s="32" t="s">
        <v>146</v>
      </c>
      <c r="G35" s="33">
        <v>2.5840000000000001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27</v>
      </c>
    </row>
    <row r="36" spans="1:16" x14ac:dyDescent="0.2">
      <c r="A36" s="35" t="s">
        <v>56</v>
      </c>
      <c r="E36" s="36" t="s">
        <v>600</v>
      </c>
    </row>
    <row r="37" spans="1:16" x14ac:dyDescent="0.2">
      <c r="A37" s="37" t="s">
        <v>58</v>
      </c>
      <c r="E37" s="38" t="s">
        <v>601</v>
      </c>
    </row>
    <row r="38" spans="1:16" ht="63.75" x14ac:dyDescent="0.2">
      <c r="A38" t="s">
        <v>59</v>
      </c>
      <c r="E38" s="36" t="s">
        <v>149</v>
      </c>
    </row>
    <row r="39" spans="1:16" x14ac:dyDescent="0.2">
      <c r="A39" s="25" t="s">
        <v>50</v>
      </c>
      <c r="B39" s="30" t="s">
        <v>82</v>
      </c>
      <c r="C39" s="30" t="s">
        <v>431</v>
      </c>
      <c r="D39" s="25" t="s">
        <v>52</v>
      </c>
      <c r="E39" s="31" t="s">
        <v>432</v>
      </c>
      <c r="F39" s="32" t="s">
        <v>146</v>
      </c>
      <c r="G39" s="33">
        <v>9.8339999999999996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27</v>
      </c>
    </row>
    <row r="40" spans="1:16" ht="25.5" x14ac:dyDescent="0.2">
      <c r="A40" s="35" t="s">
        <v>56</v>
      </c>
      <c r="E40" s="36" t="s">
        <v>602</v>
      </c>
    </row>
    <row r="41" spans="1:16" x14ac:dyDescent="0.2">
      <c r="A41" s="37" t="s">
        <v>58</v>
      </c>
      <c r="E41" s="38" t="s">
        <v>52</v>
      </c>
    </row>
    <row r="42" spans="1:16" ht="63.75" x14ac:dyDescent="0.2">
      <c r="A42" t="s">
        <v>59</v>
      </c>
      <c r="E42" s="36" t="s">
        <v>149</v>
      </c>
    </row>
    <row r="43" spans="1:16" x14ac:dyDescent="0.2">
      <c r="A43" s="25" t="s">
        <v>50</v>
      </c>
      <c r="B43" s="30" t="s">
        <v>42</v>
      </c>
      <c r="C43" s="30" t="s">
        <v>144</v>
      </c>
      <c r="D43" s="25" t="s">
        <v>52</v>
      </c>
      <c r="E43" s="31" t="s">
        <v>145</v>
      </c>
      <c r="F43" s="32" t="s">
        <v>146</v>
      </c>
      <c r="G43" s="33">
        <v>20.821999999999999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27</v>
      </c>
    </row>
    <row r="44" spans="1:16" ht="25.5" x14ac:dyDescent="0.2">
      <c r="A44" s="35" t="s">
        <v>56</v>
      </c>
      <c r="E44" s="36" t="s">
        <v>603</v>
      </c>
    </row>
    <row r="45" spans="1:16" x14ac:dyDescent="0.2">
      <c r="A45" s="37" t="s">
        <v>58</v>
      </c>
      <c r="E45" s="38" t="s">
        <v>604</v>
      </c>
    </row>
    <row r="46" spans="1:16" ht="63.75" x14ac:dyDescent="0.2">
      <c r="A46" t="s">
        <v>59</v>
      </c>
      <c r="E46" s="36" t="s">
        <v>149</v>
      </c>
    </row>
    <row r="47" spans="1:16" x14ac:dyDescent="0.2">
      <c r="A47" s="25" t="s">
        <v>50</v>
      </c>
      <c r="B47" s="30" t="s">
        <v>44</v>
      </c>
      <c r="C47" s="30" t="s">
        <v>605</v>
      </c>
      <c r="D47" s="25" t="s">
        <v>52</v>
      </c>
      <c r="E47" s="31" t="s">
        <v>606</v>
      </c>
      <c r="F47" s="32" t="s">
        <v>146</v>
      </c>
      <c r="G47" s="33">
        <v>0.59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27</v>
      </c>
    </row>
    <row r="48" spans="1:16" x14ac:dyDescent="0.2">
      <c r="A48" s="35" t="s">
        <v>56</v>
      </c>
      <c r="E48" s="36" t="s">
        <v>607</v>
      </c>
    </row>
    <row r="49" spans="1:16" x14ac:dyDescent="0.2">
      <c r="A49" s="37" t="s">
        <v>58</v>
      </c>
      <c r="E49" s="38" t="s">
        <v>52</v>
      </c>
    </row>
    <row r="50" spans="1:16" ht="63.75" x14ac:dyDescent="0.2">
      <c r="A50" t="s">
        <v>59</v>
      </c>
      <c r="E50" s="36" t="s">
        <v>253</v>
      </c>
    </row>
    <row r="51" spans="1:16" x14ac:dyDescent="0.2">
      <c r="A51" s="25" t="s">
        <v>50</v>
      </c>
      <c r="B51" s="30" t="s">
        <v>46</v>
      </c>
      <c r="C51" s="30" t="s">
        <v>608</v>
      </c>
      <c r="D51" s="25" t="s">
        <v>52</v>
      </c>
      <c r="E51" s="31" t="s">
        <v>609</v>
      </c>
      <c r="F51" s="32" t="s">
        <v>256</v>
      </c>
      <c r="G51" s="33">
        <v>68.144999999999996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27</v>
      </c>
    </row>
    <row r="52" spans="1:16" x14ac:dyDescent="0.2">
      <c r="A52" s="35" t="s">
        <v>56</v>
      </c>
      <c r="E52" s="36" t="s">
        <v>610</v>
      </c>
    </row>
    <row r="53" spans="1:16" x14ac:dyDescent="0.2">
      <c r="A53" s="37" t="s">
        <v>58</v>
      </c>
      <c r="E53" s="38" t="s">
        <v>611</v>
      </c>
    </row>
    <row r="54" spans="1:16" ht="25.5" x14ac:dyDescent="0.2">
      <c r="A54" t="s">
        <v>59</v>
      </c>
      <c r="E54" s="36" t="s">
        <v>259</v>
      </c>
    </row>
    <row r="55" spans="1:16" x14ac:dyDescent="0.2">
      <c r="A55" s="25" t="s">
        <v>50</v>
      </c>
      <c r="B55" s="30" t="s">
        <v>92</v>
      </c>
      <c r="C55" s="30" t="s">
        <v>262</v>
      </c>
      <c r="D55" s="25" t="s">
        <v>52</v>
      </c>
      <c r="E55" s="31" t="s">
        <v>263</v>
      </c>
      <c r="F55" s="32" t="s">
        <v>146</v>
      </c>
      <c r="G55" s="33">
        <v>51.393000000000001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27</v>
      </c>
    </row>
    <row r="56" spans="1:16" x14ac:dyDescent="0.2">
      <c r="A56" s="35" t="s">
        <v>56</v>
      </c>
      <c r="E56" s="36" t="s">
        <v>612</v>
      </c>
    </row>
    <row r="57" spans="1:16" x14ac:dyDescent="0.2">
      <c r="A57" s="37" t="s">
        <v>58</v>
      </c>
      <c r="E57" s="38" t="s">
        <v>613</v>
      </c>
    </row>
    <row r="58" spans="1:16" ht="38.25" x14ac:dyDescent="0.2">
      <c r="A58" t="s">
        <v>59</v>
      </c>
      <c r="E58" s="36" t="s">
        <v>266</v>
      </c>
    </row>
    <row r="59" spans="1:16" x14ac:dyDescent="0.2">
      <c r="A59" s="25" t="s">
        <v>50</v>
      </c>
      <c r="B59" s="30" t="s">
        <v>98</v>
      </c>
      <c r="C59" s="30" t="s">
        <v>267</v>
      </c>
      <c r="D59" s="25" t="s">
        <v>52</v>
      </c>
      <c r="E59" s="31" t="s">
        <v>268</v>
      </c>
      <c r="F59" s="32" t="s">
        <v>146</v>
      </c>
      <c r="G59" s="33">
        <v>11.298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27</v>
      </c>
    </row>
    <row r="60" spans="1:16" ht="51" x14ac:dyDescent="0.2">
      <c r="A60" s="35" t="s">
        <v>56</v>
      </c>
      <c r="E60" s="36" t="s">
        <v>614</v>
      </c>
    </row>
    <row r="61" spans="1:16" x14ac:dyDescent="0.2">
      <c r="A61" s="37" t="s">
        <v>58</v>
      </c>
      <c r="E61" s="38" t="s">
        <v>615</v>
      </c>
    </row>
    <row r="62" spans="1:16" ht="369.75" x14ac:dyDescent="0.2">
      <c r="A62" t="s">
        <v>59</v>
      </c>
      <c r="E62" s="36" t="s">
        <v>271</v>
      </c>
    </row>
    <row r="63" spans="1:16" x14ac:dyDescent="0.2">
      <c r="A63" s="25" t="s">
        <v>50</v>
      </c>
      <c r="B63" s="30" t="s">
        <v>100</v>
      </c>
      <c r="C63" s="30" t="s">
        <v>274</v>
      </c>
      <c r="D63" s="25" t="s">
        <v>71</v>
      </c>
      <c r="E63" s="31" t="s">
        <v>275</v>
      </c>
      <c r="F63" s="32" t="s">
        <v>146</v>
      </c>
      <c r="G63" s="33">
        <v>33.895000000000003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27</v>
      </c>
    </row>
    <row r="64" spans="1:16" ht="51" x14ac:dyDescent="0.2">
      <c r="A64" s="35" t="s">
        <v>56</v>
      </c>
      <c r="E64" s="36" t="s">
        <v>616</v>
      </c>
    </row>
    <row r="65" spans="1:16" x14ac:dyDescent="0.2">
      <c r="A65" s="37" t="s">
        <v>58</v>
      </c>
      <c r="E65" s="38" t="s">
        <v>617</v>
      </c>
    </row>
    <row r="66" spans="1:16" ht="369.75" x14ac:dyDescent="0.2">
      <c r="A66" t="s">
        <v>59</v>
      </c>
      <c r="E66" s="36" t="s">
        <v>271</v>
      </c>
    </row>
    <row r="67" spans="1:16" x14ac:dyDescent="0.2">
      <c r="A67" s="25" t="s">
        <v>50</v>
      </c>
      <c r="B67" s="30" t="s">
        <v>105</v>
      </c>
      <c r="C67" s="30" t="s">
        <v>274</v>
      </c>
      <c r="D67" s="25" t="s">
        <v>75</v>
      </c>
      <c r="E67" s="31" t="s">
        <v>275</v>
      </c>
      <c r="F67" s="32" t="s">
        <v>146</v>
      </c>
      <c r="G67" s="33">
        <v>103.2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27</v>
      </c>
    </row>
    <row r="68" spans="1:16" ht="38.25" x14ac:dyDescent="0.2">
      <c r="A68" s="35" t="s">
        <v>56</v>
      </c>
      <c r="E68" s="36" t="s">
        <v>440</v>
      </c>
    </row>
    <row r="69" spans="1:16" x14ac:dyDescent="0.2">
      <c r="A69" s="37" t="s">
        <v>58</v>
      </c>
      <c r="E69" s="38" t="s">
        <v>618</v>
      </c>
    </row>
    <row r="70" spans="1:16" ht="369.75" x14ac:dyDescent="0.2">
      <c r="A70" t="s">
        <v>59</v>
      </c>
      <c r="E70" s="36" t="s">
        <v>271</v>
      </c>
    </row>
    <row r="71" spans="1:16" x14ac:dyDescent="0.2">
      <c r="A71" s="25" t="s">
        <v>50</v>
      </c>
      <c r="B71" s="30" t="s">
        <v>109</v>
      </c>
      <c r="C71" s="30" t="s">
        <v>619</v>
      </c>
      <c r="D71" s="25" t="s">
        <v>52</v>
      </c>
      <c r="E71" s="31" t="s">
        <v>620</v>
      </c>
      <c r="F71" s="32" t="s">
        <v>146</v>
      </c>
      <c r="G71" s="33">
        <v>6.5369999999999999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27</v>
      </c>
    </row>
    <row r="72" spans="1:16" ht="51" x14ac:dyDescent="0.2">
      <c r="A72" s="35" t="s">
        <v>56</v>
      </c>
      <c r="E72" s="36" t="s">
        <v>621</v>
      </c>
    </row>
    <row r="73" spans="1:16" x14ac:dyDescent="0.2">
      <c r="A73" s="37" t="s">
        <v>58</v>
      </c>
      <c r="E73" s="38" t="s">
        <v>622</v>
      </c>
    </row>
    <row r="74" spans="1:16" ht="318.75" x14ac:dyDescent="0.2">
      <c r="A74" t="s">
        <v>59</v>
      </c>
      <c r="E74" s="36" t="s">
        <v>623</v>
      </c>
    </row>
    <row r="75" spans="1:16" x14ac:dyDescent="0.2">
      <c r="A75" s="25" t="s">
        <v>50</v>
      </c>
      <c r="B75" s="30" t="s">
        <v>113</v>
      </c>
      <c r="C75" s="30" t="s">
        <v>624</v>
      </c>
      <c r="D75" s="25" t="s">
        <v>52</v>
      </c>
      <c r="E75" s="31" t="s">
        <v>625</v>
      </c>
      <c r="F75" s="32" t="s">
        <v>146</v>
      </c>
      <c r="G75" s="33">
        <v>19.611999999999998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27</v>
      </c>
    </row>
    <row r="76" spans="1:16" ht="51" x14ac:dyDescent="0.2">
      <c r="A76" s="35" t="s">
        <v>56</v>
      </c>
      <c r="E76" s="36" t="s">
        <v>626</v>
      </c>
    </row>
    <row r="77" spans="1:16" x14ac:dyDescent="0.2">
      <c r="A77" s="37" t="s">
        <v>58</v>
      </c>
      <c r="E77" s="38" t="s">
        <v>627</v>
      </c>
    </row>
    <row r="78" spans="1:16" ht="318.75" x14ac:dyDescent="0.2">
      <c r="A78" t="s">
        <v>59</v>
      </c>
      <c r="E78" s="36" t="s">
        <v>623</v>
      </c>
    </row>
    <row r="79" spans="1:16" x14ac:dyDescent="0.2">
      <c r="A79" s="25" t="s">
        <v>50</v>
      </c>
      <c r="B79" s="30" t="s">
        <v>118</v>
      </c>
      <c r="C79" s="30" t="s">
        <v>628</v>
      </c>
      <c r="D79" s="25" t="s">
        <v>52</v>
      </c>
      <c r="E79" s="31" t="s">
        <v>629</v>
      </c>
      <c r="F79" s="32" t="s">
        <v>146</v>
      </c>
      <c r="G79" s="33">
        <v>3.0979999999999999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27</v>
      </c>
    </row>
    <row r="80" spans="1:16" ht="51" x14ac:dyDescent="0.2">
      <c r="A80" s="35" t="s">
        <v>56</v>
      </c>
      <c r="E80" s="36" t="s">
        <v>630</v>
      </c>
    </row>
    <row r="81" spans="1:16" x14ac:dyDescent="0.2">
      <c r="A81" s="37" t="s">
        <v>58</v>
      </c>
      <c r="E81" s="38" t="s">
        <v>631</v>
      </c>
    </row>
    <row r="82" spans="1:16" ht="318.75" x14ac:dyDescent="0.2">
      <c r="A82" t="s">
        <v>59</v>
      </c>
      <c r="E82" s="36" t="s">
        <v>285</v>
      </c>
    </row>
    <row r="83" spans="1:16" x14ac:dyDescent="0.2">
      <c r="A83" s="25" t="s">
        <v>50</v>
      </c>
      <c r="B83" s="30" t="s">
        <v>122</v>
      </c>
      <c r="C83" s="30" t="s">
        <v>281</v>
      </c>
      <c r="D83" s="25" t="s">
        <v>71</v>
      </c>
      <c r="E83" s="31" t="s">
        <v>282</v>
      </c>
      <c r="F83" s="32" t="s">
        <v>146</v>
      </c>
      <c r="G83" s="33">
        <v>13.545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27</v>
      </c>
    </row>
    <row r="84" spans="1:16" ht="25.5" x14ac:dyDescent="0.2">
      <c r="A84" s="35" t="s">
        <v>56</v>
      </c>
      <c r="E84" s="36" t="s">
        <v>632</v>
      </c>
    </row>
    <row r="85" spans="1:16" x14ac:dyDescent="0.2">
      <c r="A85" s="37" t="s">
        <v>58</v>
      </c>
      <c r="E85" s="38" t="s">
        <v>633</v>
      </c>
    </row>
    <row r="86" spans="1:16" ht="318.75" x14ac:dyDescent="0.2">
      <c r="A86" t="s">
        <v>59</v>
      </c>
      <c r="E86" s="36" t="s">
        <v>285</v>
      </c>
    </row>
    <row r="87" spans="1:16" x14ac:dyDescent="0.2">
      <c r="A87" s="25" t="s">
        <v>50</v>
      </c>
      <c r="B87" s="30" t="s">
        <v>127</v>
      </c>
      <c r="C87" s="30" t="s">
        <v>281</v>
      </c>
      <c r="D87" s="25" t="s">
        <v>75</v>
      </c>
      <c r="E87" s="31" t="s">
        <v>282</v>
      </c>
      <c r="F87" s="32" t="s">
        <v>146</v>
      </c>
      <c r="G87" s="33">
        <v>9.2949999999999999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27</v>
      </c>
    </row>
    <row r="88" spans="1:16" ht="51" x14ac:dyDescent="0.2">
      <c r="A88" s="35" t="s">
        <v>56</v>
      </c>
      <c r="E88" s="36" t="s">
        <v>634</v>
      </c>
    </row>
    <row r="89" spans="1:16" x14ac:dyDescent="0.2">
      <c r="A89" s="37" t="s">
        <v>58</v>
      </c>
      <c r="E89" s="38" t="s">
        <v>635</v>
      </c>
    </row>
    <row r="90" spans="1:16" ht="318.75" x14ac:dyDescent="0.2">
      <c r="A90" t="s">
        <v>59</v>
      </c>
      <c r="E90" s="36" t="s">
        <v>285</v>
      </c>
    </row>
    <row r="91" spans="1:16" x14ac:dyDescent="0.2">
      <c r="A91" s="25" t="s">
        <v>50</v>
      </c>
      <c r="B91" s="30" t="s">
        <v>132</v>
      </c>
      <c r="C91" s="30" t="s">
        <v>286</v>
      </c>
      <c r="D91" s="25" t="s">
        <v>52</v>
      </c>
      <c r="E91" s="31" t="s">
        <v>287</v>
      </c>
      <c r="F91" s="32" t="s">
        <v>146</v>
      </c>
      <c r="G91" s="33">
        <v>11.298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27</v>
      </c>
    </row>
    <row r="92" spans="1:16" ht="25.5" x14ac:dyDescent="0.2">
      <c r="A92" s="35" t="s">
        <v>56</v>
      </c>
      <c r="E92" s="36" t="s">
        <v>636</v>
      </c>
    </row>
    <row r="93" spans="1:16" x14ac:dyDescent="0.2">
      <c r="A93" s="37" t="s">
        <v>58</v>
      </c>
      <c r="E93" s="38" t="s">
        <v>52</v>
      </c>
    </row>
    <row r="94" spans="1:16" ht="267.75" x14ac:dyDescent="0.2">
      <c r="A94" t="s">
        <v>59</v>
      </c>
      <c r="E94" s="36" t="s">
        <v>290</v>
      </c>
    </row>
    <row r="95" spans="1:16" x14ac:dyDescent="0.2">
      <c r="A95" s="25" t="s">
        <v>50</v>
      </c>
      <c r="B95" s="30" t="s">
        <v>136</v>
      </c>
      <c r="C95" s="30" t="s">
        <v>291</v>
      </c>
      <c r="D95" s="25" t="s">
        <v>52</v>
      </c>
      <c r="E95" s="31" t="s">
        <v>292</v>
      </c>
      <c r="F95" s="32" t="s">
        <v>146</v>
      </c>
      <c r="G95" s="33">
        <v>72.325999999999993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27</v>
      </c>
    </row>
    <row r="96" spans="1:16" x14ac:dyDescent="0.2">
      <c r="A96" s="35" t="s">
        <v>56</v>
      </c>
      <c r="E96" s="36" t="s">
        <v>293</v>
      </c>
    </row>
    <row r="97" spans="1:16" x14ac:dyDescent="0.2">
      <c r="A97" s="37" t="s">
        <v>58</v>
      </c>
      <c r="E97" s="38" t="s">
        <v>637</v>
      </c>
    </row>
    <row r="98" spans="1:16" ht="191.25" x14ac:dyDescent="0.2">
      <c r="A98" t="s">
        <v>59</v>
      </c>
      <c r="E98" s="36" t="s">
        <v>295</v>
      </c>
    </row>
    <row r="99" spans="1:16" x14ac:dyDescent="0.2">
      <c r="A99" s="25" t="s">
        <v>50</v>
      </c>
      <c r="B99" s="30" t="s">
        <v>310</v>
      </c>
      <c r="C99" s="30" t="s">
        <v>296</v>
      </c>
      <c r="D99" s="25" t="s">
        <v>52</v>
      </c>
      <c r="E99" s="31" t="s">
        <v>297</v>
      </c>
      <c r="F99" s="32" t="s">
        <v>146</v>
      </c>
      <c r="G99" s="33">
        <v>35.872999999999998</v>
      </c>
      <c r="H99" s="34"/>
      <c r="I99" s="34">
        <f>ROUND(ROUND(H99,2)*ROUND(G99,3),2)</f>
        <v>0</v>
      </c>
      <c r="J99" s="32" t="s">
        <v>55</v>
      </c>
      <c r="O99">
        <f>(I99*21)/100</f>
        <v>0</v>
      </c>
      <c r="P99" t="s">
        <v>27</v>
      </c>
    </row>
    <row r="100" spans="1:16" ht="38.25" x14ac:dyDescent="0.2">
      <c r="A100" s="35" t="s">
        <v>56</v>
      </c>
      <c r="E100" s="36" t="s">
        <v>638</v>
      </c>
    </row>
    <row r="101" spans="1:16" x14ac:dyDescent="0.2">
      <c r="A101" s="37" t="s">
        <v>58</v>
      </c>
      <c r="E101" s="38" t="s">
        <v>639</v>
      </c>
    </row>
    <row r="102" spans="1:16" ht="280.5" x14ac:dyDescent="0.2">
      <c r="A102" t="s">
        <v>59</v>
      </c>
      <c r="E102" s="36" t="s">
        <v>300</v>
      </c>
    </row>
    <row r="103" spans="1:16" x14ac:dyDescent="0.2">
      <c r="A103" s="25" t="s">
        <v>50</v>
      </c>
      <c r="B103" s="30" t="s">
        <v>316</v>
      </c>
      <c r="C103" s="30" t="s">
        <v>455</v>
      </c>
      <c r="D103" s="25" t="s">
        <v>52</v>
      </c>
      <c r="E103" s="31" t="s">
        <v>456</v>
      </c>
      <c r="F103" s="32" t="s">
        <v>146</v>
      </c>
      <c r="G103" s="33">
        <v>4.7300000000000004</v>
      </c>
      <c r="H103" s="34"/>
      <c r="I103" s="34">
        <f>ROUND(ROUND(H103,2)*ROUND(G103,3),2)</f>
        <v>0</v>
      </c>
      <c r="J103" s="32" t="s">
        <v>55</v>
      </c>
      <c r="O103">
        <f>(I103*21)/100</f>
        <v>0</v>
      </c>
      <c r="P103" t="s">
        <v>27</v>
      </c>
    </row>
    <row r="104" spans="1:16" x14ac:dyDescent="0.2">
      <c r="A104" s="35" t="s">
        <v>56</v>
      </c>
      <c r="E104" s="36" t="s">
        <v>457</v>
      </c>
    </row>
    <row r="105" spans="1:16" x14ac:dyDescent="0.2">
      <c r="A105" s="37" t="s">
        <v>58</v>
      </c>
      <c r="E105" s="38" t="s">
        <v>640</v>
      </c>
    </row>
    <row r="106" spans="1:16" ht="242.25" x14ac:dyDescent="0.2">
      <c r="A106" t="s">
        <v>59</v>
      </c>
      <c r="E106" s="36" t="s">
        <v>459</v>
      </c>
    </row>
    <row r="107" spans="1:16" x14ac:dyDescent="0.2">
      <c r="A107" s="25" t="s">
        <v>50</v>
      </c>
      <c r="B107" s="30" t="s">
        <v>321</v>
      </c>
      <c r="C107" s="30" t="s">
        <v>641</v>
      </c>
      <c r="D107" s="25" t="s">
        <v>52</v>
      </c>
      <c r="E107" s="31" t="s">
        <v>642</v>
      </c>
      <c r="F107" s="32" t="s">
        <v>146</v>
      </c>
      <c r="G107" s="33">
        <v>3.0979999999999999</v>
      </c>
      <c r="H107" s="34"/>
      <c r="I107" s="34">
        <f>ROUND(ROUND(H107,2)*ROUND(G107,3),2)</f>
        <v>0</v>
      </c>
      <c r="J107" s="32" t="s">
        <v>55</v>
      </c>
      <c r="O107">
        <f>(I107*21)/100</f>
        <v>0</v>
      </c>
      <c r="P107" t="s">
        <v>27</v>
      </c>
    </row>
    <row r="108" spans="1:16" x14ac:dyDescent="0.2">
      <c r="A108" s="35" t="s">
        <v>56</v>
      </c>
      <c r="E108" s="36" t="s">
        <v>643</v>
      </c>
    </row>
    <row r="109" spans="1:16" x14ac:dyDescent="0.2">
      <c r="A109" s="37" t="s">
        <v>58</v>
      </c>
      <c r="E109" s="38" t="s">
        <v>52</v>
      </c>
    </row>
    <row r="110" spans="1:16" ht="229.5" x14ac:dyDescent="0.2">
      <c r="A110" t="s">
        <v>59</v>
      </c>
      <c r="E110" s="36" t="s">
        <v>644</v>
      </c>
    </row>
    <row r="111" spans="1:16" x14ac:dyDescent="0.2">
      <c r="A111" s="25" t="s">
        <v>50</v>
      </c>
      <c r="B111" s="30" t="s">
        <v>326</v>
      </c>
      <c r="C111" s="30" t="s">
        <v>460</v>
      </c>
      <c r="D111" s="25" t="s">
        <v>52</v>
      </c>
      <c r="E111" s="31" t="s">
        <v>461</v>
      </c>
      <c r="F111" s="32" t="s">
        <v>146</v>
      </c>
      <c r="G111" s="33">
        <v>1.1499999999999999</v>
      </c>
      <c r="H111" s="34"/>
      <c r="I111" s="34">
        <f>ROUND(ROUND(H111,2)*ROUND(G111,3),2)</f>
        <v>0</v>
      </c>
      <c r="J111" s="32" t="s">
        <v>55</v>
      </c>
      <c r="O111">
        <f>(I111*21)/100</f>
        <v>0</v>
      </c>
      <c r="P111" t="s">
        <v>27</v>
      </c>
    </row>
    <row r="112" spans="1:16" x14ac:dyDescent="0.2">
      <c r="A112" s="35" t="s">
        <v>56</v>
      </c>
      <c r="E112" s="36" t="s">
        <v>645</v>
      </c>
    </row>
    <row r="113" spans="1:16" x14ac:dyDescent="0.2">
      <c r="A113" s="37" t="s">
        <v>58</v>
      </c>
      <c r="E113" s="38" t="s">
        <v>646</v>
      </c>
    </row>
    <row r="114" spans="1:16" ht="229.5" x14ac:dyDescent="0.2">
      <c r="A114" t="s">
        <v>59</v>
      </c>
      <c r="E114" s="36" t="s">
        <v>464</v>
      </c>
    </row>
    <row r="115" spans="1:16" x14ac:dyDescent="0.2">
      <c r="A115" s="25" t="s">
        <v>50</v>
      </c>
      <c r="B115" s="30" t="s">
        <v>333</v>
      </c>
      <c r="C115" s="30" t="s">
        <v>301</v>
      </c>
      <c r="D115" s="25" t="s">
        <v>52</v>
      </c>
      <c r="E115" s="31" t="s">
        <v>302</v>
      </c>
      <c r="F115" s="32" t="s">
        <v>157</v>
      </c>
      <c r="G115" s="33">
        <v>266.19</v>
      </c>
      <c r="H115" s="34"/>
      <c r="I115" s="34">
        <f>ROUND(ROUND(H115,2)*ROUND(G115,3),2)</f>
        <v>0</v>
      </c>
      <c r="J115" s="32" t="s">
        <v>55</v>
      </c>
      <c r="O115">
        <f>(I115*21)/100</f>
        <v>0</v>
      </c>
      <c r="P115" t="s">
        <v>27</v>
      </c>
    </row>
    <row r="116" spans="1:16" x14ac:dyDescent="0.2">
      <c r="A116" s="35" t="s">
        <v>56</v>
      </c>
      <c r="E116" s="36" t="s">
        <v>647</v>
      </c>
    </row>
    <row r="117" spans="1:16" x14ac:dyDescent="0.2">
      <c r="A117" s="37" t="s">
        <v>58</v>
      </c>
      <c r="E117" s="38" t="s">
        <v>52</v>
      </c>
    </row>
    <row r="118" spans="1:16" ht="25.5" x14ac:dyDescent="0.2">
      <c r="A118" t="s">
        <v>59</v>
      </c>
      <c r="E118" s="36" t="s">
        <v>304</v>
      </c>
    </row>
    <row r="119" spans="1:16" x14ac:dyDescent="0.2">
      <c r="A119" s="25" t="s">
        <v>50</v>
      </c>
      <c r="B119" s="30" t="s">
        <v>340</v>
      </c>
      <c r="C119" s="30" t="s">
        <v>305</v>
      </c>
      <c r="D119" s="25" t="s">
        <v>52</v>
      </c>
      <c r="E119" s="31" t="s">
        <v>306</v>
      </c>
      <c r="F119" s="32" t="s">
        <v>157</v>
      </c>
      <c r="G119" s="33">
        <v>344.97399999999999</v>
      </c>
      <c r="H119" s="34"/>
      <c r="I119" s="34">
        <f>ROUND(ROUND(H119,2)*ROUND(G119,3),2)</f>
        <v>0</v>
      </c>
      <c r="J119" s="32" t="s">
        <v>55</v>
      </c>
      <c r="O119">
        <f>(I119*21)/100</f>
        <v>0</v>
      </c>
      <c r="P119" t="s">
        <v>27</v>
      </c>
    </row>
    <row r="120" spans="1:16" x14ac:dyDescent="0.2">
      <c r="A120" s="35" t="s">
        <v>56</v>
      </c>
      <c r="E120" s="36" t="s">
        <v>648</v>
      </c>
    </row>
    <row r="121" spans="1:16" x14ac:dyDescent="0.2">
      <c r="A121" s="37" t="s">
        <v>58</v>
      </c>
      <c r="E121" s="38" t="s">
        <v>649</v>
      </c>
    </row>
    <row r="122" spans="1:16" x14ac:dyDescent="0.2">
      <c r="A122" t="s">
        <v>59</v>
      </c>
      <c r="E122" s="36" t="s">
        <v>309</v>
      </c>
    </row>
    <row r="123" spans="1:16" x14ac:dyDescent="0.2">
      <c r="A123" s="25" t="s">
        <v>50</v>
      </c>
      <c r="B123" s="30" t="s">
        <v>346</v>
      </c>
      <c r="C123" s="30" t="s">
        <v>311</v>
      </c>
      <c r="D123" s="25" t="s">
        <v>52</v>
      </c>
      <c r="E123" s="31" t="s">
        <v>312</v>
      </c>
      <c r="F123" s="32" t="s">
        <v>157</v>
      </c>
      <c r="G123" s="33">
        <v>342.62</v>
      </c>
      <c r="H123" s="34"/>
      <c r="I123" s="34">
        <f>ROUND(ROUND(H123,2)*ROUND(G123,3),2)</f>
        <v>0</v>
      </c>
      <c r="J123" s="32" t="s">
        <v>55</v>
      </c>
      <c r="O123">
        <f>(I123*21)/100</f>
        <v>0</v>
      </c>
      <c r="P123" t="s">
        <v>27</v>
      </c>
    </row>
    <row r="124" spans="1:16" x14ac:dyDescent="0.2">
      <c r="A124" s="35" t="s">
        <v>56</v>
      </c>
      <c r="E124" s="36" t="s">
        <v>313</v>
      </c>
    </row>
    <row r="125" spans="1:16" x14ac:dyDescent="0.2">
      <c r="A125" s="37" t="s">
        <v>58</v>
      </c>
      <c r="E125" s="38" t="s">
        <v>52</v>
      </c>
    </row>
    <row r="126" spans="1:16" ht="38.25" x14ac:dyDescent="0.2">
      <c r="A126" t="s">
        <v>59</v>
      </c>
      <c r="E126" s="36" t="s">
        <v>315</v>
      </c>
    </row>
    <row r="127" spans="1:16" x14ac:dyDescent="0.2">
      <c r="A127" s="25" t="s">
        <v>50</v>
      </c>
      <c r="B127" s="30" t="s">
        <v>352</v>
      </c>
      <c r="C127" s="30" t="s">
        <v>317</v>
      </c>
      <c r="D127" s="25" t="s">
        <v>52</v>
      </c>
      <c r="E127" s="31" t="s">
        <v>318</v>
      </c>
      <c r="F127" s="32" t="s">
        <v>157</v>
      </c>
      <c r="G127" s="33">
        <v>342.62</v>
      </c>
      <c r="H127" s="34"/>
      <c r="I127" s="34">
        <f>ROUND(ROUND(H127,2)*ROUND(G127,3),2)</f>
        <v>0</v>
      </c>
      <c r="J127" s="32" t="s">
        <v>55</v>
      </c>
      <c r="O127">
        <f>(I127*21)/100</f>
        <v>0</v>
      </c>
      <c r="P127" t="s">
        <v>27</v>
      </c>
    </row>
    <row r="128" spans="1:16" x14ac:dyDescent="0.2">
      <c r="A128" s="35" t="s">
        <v>56</v>
      </c>
      <c r="E128" s="36" t="s">
        <v>52</v>
      </c>
    </row>
    <row r="129" spans="1:18" x14ac:dyDescent="0.2">
      <c r="A129" s="37" t="s">
        <v>58</v>
      </c>
      <c r="E129" s="38" t="s">
        <v>52</v>
      </c>
    </row>
    <row r="130" spans="1:18" ht="25.5" x14ac:dyDescent="0.2">
      <c r="A130" t="s">
        <v>59</v>
      </c>
      <c r="E130" s="36" t="s">
        <v>319</v>
      </c>
    </row>
    <row r="131" spans="1:18" ht="12.75" customHeight="1" x14ac:dyDescent="0.2">
      <c r="A131" s="12" t="s">
        <v>47</v>
      </c>
      <c r="B131" s="12"/>
      <c r="C131" s="39" t="s">
        <v>27</v>
      </c>
      <c r="D131" s="12"/>
      <c r="E131" s="28" t="s">
        <v>320</v>
      </c>
      <c r="F131" s="12"/>
      <c r="G131" s="12"/>
      <c r="H131" s="12"/>
      <c r="I131" s="40">
        <f>0+Q131</f>
        <v>0</v>
      </c>
      <c r="J131" s="12"/>
      <c r="O131">
        <f>0+R131</f>
        <v>0</v>
      </c>
      <c r="Q131">
        <f>0+I132+I136</f>
        <v>0</v>
      </c>
      <c r="R131">
        <f>0+O132+O136</f>
        <v>0</v>
      </c>
    </row>
    <row r="132" spans="1:18" x14ac:dyDescent="0.2">
      <c r="A132" s="25" t="s">
        <v>50</v>
      </c>
      <c r="B132" s="30" t="s">
        <v>355</v>
      </c>
      <c r="C132" s="30" t="s">
        <v>650</v>
      </c>
      <c r="D132" s="25" t="s">
        <v>52</v>
      </c>
      <c r="E132" s="31" t="s">
        <v>651</v>
      </c>
      <c r="F132" s="32" t="s">
        <v>178</v>
      </c>
      <c r="G132" s="33">
        <v>38</v>
      </c>
      <c r="H132" s="34"/>
      <c r="I132" s="34">
        <f>ROUND(ROUND(H132,2)*ROUND(G132,3),2)</f>
        <v>0</v>
      </c>
      <c r="J132" s="32" t="s">
        <v>55</v>
      </c>
      <c r="O132">
        <f>(I132*21)/100</f>
        <v>0</v>
      </c>
      <c r="P132" t="s">
        <v>27</v>
      </c>
    </row>
    <row r="133" spans="1:18" ht="25.5" x14ac:dyDescent="0.2">
      <c r="A133" s="35" t="s">
        <v>56</v>
      </c>
      <c r="E133" s="36" t="s">
        <v>652</v>
      </c>
    </row>
    <row r="134" spans="1:18" x14ac:dyDescent="0.2">
      <c r="A134" s="37" t="s">
        <v>58</v>
      </c>
      <c r="E134" s="38" t="s">
        <v>52</v>
      </c>
    </row>
    <row r="135" spans="1:18" ht="165.75" x14ac:dyDescent="0.2">
      <c r="A135" t="s">
        <v>59</v>
      </c>
      <c r="E135" s="36" t="s">
        <v>653</v>
      </c>
    </row>
    <row r="136" spans="1:18" x14ac:dyDescent="0.2">
      <c r="A136" s="25" t="s">
        <v>50</v>
      </c>
      <c r="B136" s="30" t="s">
        <v>359</v>
      </c>
      <c r="C136" s="30" t="s">
        <v>322</v>
      </c>
      <c r="D136" s="25" t="s">
        <v>52</v>
      </c>
      <c r="E136" s="31" t="s">
        <v>323</v>
      </c>
      <c r="F136" s="32" t="s">
        <v>146</v>
      </c>
      <c r="G136" s="33">
        <v>103.2</v>
      </c>
      <c r="H136" s="34"/>
      <c r="I136" s="34">
        <f>ROUND(ROUND(H136,2)*ROUND(G136,3),2)</f>
        <v>0</v>
      </c>
      <c r="J136" s="32" t="s">
        <v>55</v>
      </c>
      <c r="O136">
        <f>(I136*21)/100</f>
        <v>0</v>
      </c>
      <c r="P136" t="s">
        <v>27</v>
      </c>
    </row>
    <row r="137" spans="1:18" ht="51" x14ac:dyDescent="0.2">
      <c r="A137" s="35" t="s">
        <v>56</v>
      </c>
      <c r="E137" s="36" t="s">
        <v>324</v>
      </c>
    </row>
    <row r="138" spans="1:18" x14ac:dyDescent="0.2">
      <c r="A138" s="37" t="s">
        <v>58</v>
      </c>
      <c r="E138" s="38" t="s">
        <v>52</v>
      </c>
    </row>
    <row r="139" spans="1:18" ht="38.25" x14ac:dyDescent="0.2">
      <c r="A139" t="s">
        <v>59</v>
      </c>
      <c r="E139" s="36" t="s">
        <v>325</v>
      </c>
    </row>
    <row r="140" spans="1:18" ht="12.75" customHeight="1" x14ac:dyDescent="0.2">
      <c r="A140" s="12" t="s">
        <v>47</v>
      </c>
      <c r="B140" s="12"/>
      <c r="C140" s="39" t="s">
        <v>36</v>
      </c>
      <c r="D140" s="12"/>
      <c r="E140" s="28" t="s">
        <v>339</v>
      </c>
      <c r="F140" s="12"/>
      <c r="G140" s="12"/>
      <c r="H140" s="12"/>
      <c r="I140" s="40">
        <f>0+Q140</f>
        <v>0</v>
      </c>
      <c r="J140" s="12"/>
      <c r="O140">
        <f>0+R140</f>
        <v>0</v>
      </c>
      <c r="Q140">
        <f>0+I141</f>
        <v>0</v>
      </c>
      <c r="R140">
        <f>0+O141</f>
        <v>0</v>
      </c>
    </row>
    <row r="141" spans="1:18" x14ac:dyDescent="0.2">
      <c r="A141" s="25" t="s">
        <v>50</v>
      </c>
      <c r="B141" s="30" t="s">
        <v>362</v>
      </c>
      <c r="C141" s="30" t="s">
        <v>341</v>
      </c>
      <c r="D141" s="25" t="s">
        <v>52</v>
      </c>
      <c r="E141" s="31" t="s">
        <v>342</v>
      </c>
      <c r="F141" s="32" t="s">
        <v>146</v>
      </c>
      <c r="G141" s="33">
        <v>0.93799999999999994</v>
      </c>
      <c r="H141" s="34"/>
      <c r="I141" s="34">
        <f>ROUND(ROUND(H141,2)*ROUND(G141,3),2)</f>
        <v>0</v>
      </c>
      <c r="J141" s="32" t="s">
        <v>55</v>
      </c>
      <c r="O141">
        <f>(I141*21)/100</f>
        <v>0</v>
      </c>
      <c r="P141" t="s">
        <v>27</v>
      </c>
    </row>
    <row r="142" spans="1:18" ht="25.5" x14ac:dyDescent="0.2">
      <c r="A142" s="35" t="s">
        <v>56</v>
      </c>
      <c r="E142" s="36" t="s">
        <v>654</v>
      </c>
    </row>
    <row r="143" spans="1:18" x14ac:dyDescent="0.2">
      <c r="A143" s="37" t="s">
        <v>58</v>
      </c>
      <c r="E143" s="38" t="s">
        <v>655</v>
      </c>
    </row>
    <row r="144" spans="1:18" ht="102" x14ac:dyDescent="0.2">
      <c r="A144" t="s">
        <v>59</v>
      </c>
      <c r="E144" s="36" t="s">
        <v>345</v>
      </c>
    </row>
    <row r="145" spans="1:18" ht="12.75" customHeight="1" x14ac:dyDescent="0.2">
      <c r="A145" s="12" t="s">
        <v>47</v>
      </c>
      <c r="B145" s="12"/>
      <c r="C145" s="39" t="s">
        <v>38</v>
      </c>
      <c r="D145" s="12"/>
      <c r="E145" s="28" t="s">
        <v>154</v>
      </c>
      <c r="F145" s="12"/>
      <c r="G145" s="12"/>
      <c r="H145" s="12"/>
      <c r="I145" s="40">
        <f>0+Q145</f>
        <v>0</v>
      </c>
      <c r="J145" s="12"/>
      <c r="O145">
        <f>0+R145</f>
        <v>0</v>
      </c>
      <c r="Q145">
        <f>0+I146+I150+I154+I158+I162+I166+I170+I174+I178+I182+I186+I190+I194+I198</f>
        <v>0</v>
      </c>
      <c r="R145">
        <f>0+O146+O150+O154+O158+O162+O166+O170+O174+O178+O182+O186+O190+O194+O198</f>
        <v>0</v>
      </c>
    </row>
    <row r="146" spans="1:18" x14ac:dyDescent="0.2">
      <c r="A146" s="25" t="s">
        <v>50</v>
      </c>
      <c r="B146" s="30" t="s">
        <v>366</v>
      </c>
      <c r="C146" s="30" t="s">
        <v>498</v>
      </c>
      <c r="D146" s="25" t="s">
        <v>52</v>
      </c>
      <c r="E146" s="31" t="s">
        <v>499</v>
      </c>
      <c r="F146" s="32" t="s">
        <v>146</v>
      </c>
      <c r="G146" s="33">
        <v>8.6539999999999999</v>
      </c>
      <c r="H146" s="34"/>
      <c r="I146" s="34">
        <f>ROUND(ROUND(H146,2)*ROUND(G146,3),2)</f>
        <v>0</v>
      </c>
      <c r="J146" s="32" t="s">
        <v>55</v>
      </c>
      <c r="O146">
        <f>(I146*21)/100</f>
        <v>0</v>
      </c>
      <c r="P146" t="s">
        <v>27</v>
      </c>
    </row>
    <row r="147" spans="1:18" x14ac:dyDescent="0.2">
      <c r="A147" s="35" t="s">
        <v>56</v>
      </c>
      <c r="E147" s="36" t="s">
        <v>500</v>
      </c>
    </row>
    <row r="148" spans="1:18" x14ac:dyDescent="0.2">
      <c r="A148" s="37" t="s">
        <v>58</v>
      </c>
      <c r="E148" s="38" t="s">
        <v>656</v>
      </c>
    </row>
    <row r="149" spans="1:18" ht="51" x14ac:dyDescent="0.2">
      <c r="A149" t="s">
        <v>59</v>
      </c>
      <c r="E149" s="36" t="s">
        <v>351</v>
      </c>
    </row>
    <row r="150" spans="1:18" x14ac:dyDescent="0.2">
      <c r="A150" s="25" t="s">
        <v>50</v>
      </c>
      <c r="B150" s="30" t="s">
        <v>370</v>
      </c>
      <c r="C150" s="30" t="s">
        <v>657</v>
      </c>
      <c r="D150" s="25" t="s">
        <v>52</v>
      </c>
      <c r="E150" s="31" t="s">
        <v>658</v>
      </c>
      <c r="F150" s="32" t="s">
        <v>157</v>
      </c>
      <c r="G150" s="33">
        <v>15.353999999999999</v>
      </c>
      <c r="H150" s="34"/>
      <c r="I150" s="34">
        <f>ROUND(ROUND(H150,2)*ROUND(G150,3),2)</f>
        <v>0</v>
      </c>
      <c r="J150" s="32" t="s">
        <v>55</v>
      </c>
      <c r="O150">
        <f>(I150*21)/100</f>
        <v>0</v>
      </c>
      <c r="P150" t="s">
        <v>27</v>
      </c>
    </row>
    <row r="151" spans="1:18" ht="25.5" x14ac:dyDescent="0.2">
      <c r="A151" s="35" t="s">
        <v>56</v>
      </c>
      <c r="E151" s="36" t="s">
        <v>659</v>
      </c>
    </row>
    <row r="152" spans="1:18" x14ac:dyDescent="0.2">
      <c r="A152" s="37" t="s">
        <v>58</v>
      </c>
      <c r="E152" s="38" t="s">
        <v>660</v>
      </c>
    </row>
    <row r="153" spans="1:18" ht="51" x14ac:dyDescent="0.2">
      <c r="A153" t="s">
        <v>59</v>
      </c>
      <c r="E153" s="36" t="s">
        <v>351</v>
      </c>
    </row>
    <row r="154" spans="1:18" x14ac:dyDescent="0.2">
      <c r="A154" s="25" t="s">
        <v>50</v>
      </c>
      <c r="B154" s="30" t="s">
        <v>374</v>
      </c>
      <c r="C154" s="30" t="s">
        <v>347</v>
      </c>
      <c r="D154" s="25" t="s">
        <v>71</v>
      </c>
      <c r="E154" s="31" t="s">
        <v>348</v>
      </c>
      <c r="F154" s="32" t="s">
        <v>157</v>
      </c>
      <c r="G154" s="33">
        <v>390.13799999999998</v>
      </c>
      <c r="H154" s="34"/>
      <c r="I154" s="34">
        <f>ROUND(ROUND(H154,2)*ROUND(G154,3),2)</f>
        <v>0</v>
      </c>
      <c r="J154" s="32" t="s">
        <v>55</v>
      </c>
      <c r="O154">
        <f>(I154*21)/100</f>
        <v>0</v>
      </c>
      <c r="P154" t="s">
        <v>27</v>
      </c>
    </row>
    <row r="155" spans="1:18" ht="25.5" x14ac:dyDescent="0.2">
      <c r="A155" s="35" t="s">
        <v>56</v>
      </c>
      <c r="E155" s="36" t="s">
        <v>661</v>
      </c>
    </row>
    <row r="156" spans="1:18" x14ac:dyDescent="0.2">
      <c r="A156" s="37" t="s">
        <v>58</v>
      </c>
      <c r="E156" s="38" t="s">
        <v>662</v>
      </c>
    </row>
    <row r="157" spans="1:18" ht="51" x14ac:dyDescent="0.2">
      <c r="A157" t="s">
        <v>59</v>
      </c>
      <c r="E157" s="36" t="s">
        <v>351</v>
      </c>
    </row>
    <row r="158" spans="1:18" x14ac:dyDescent="0.2">
      <c r="A158" s="25" t="s">
        <v>50</v>
      </c>
      <c r="B158" s="30" t="s">
        <v>380</v>
      </c>
      <c r="C158" s="30" t="s">
        <v>347</v>
      </c>
      <c r="D158" s="25" t="s">
        <v>75</v>
      </c>
      <c r="E158" s="31" t="s">
        <v>348</v>
      </c>
      <c r="F158" s="32" t="s">
        <v>157</v>
      </c>
      <c r="G158" s="33">
        <v>130.44499999999999</v>
      </c>
      <c r="H158" s="34"/>
      <c r="I158" s="34">
        <f>ROUND(ROUND(H158,2)*ROUND(G158,3),2)</f>
        <v>0</v>
      </c>
      <c r="J158" s="32" t="s">
        <v>55</v>
      </c>
      <c r="O158">
        <f>(I158*21)/100</f>
        <v>0</v>
      </c>
      <c r="P158" t="s">
        <v>27</v>
      </c>
    </row>
    <row r="159" spans="1:18" ht="38.25" x14ac:dyDescent="0.2">
      <c r="A159" s="35" t="s">
        <v>56</v>
      </c>
      <c r="E159" s="36" t="s">
        <v>663</v>
      </c>
    </row>
    <row r="160" spans="1:18" x14ac:dyDescent="0.2">
      <c r="A160" s="37" t="s">
        <v>58</v>
      </c>
      <c r="E160" s="38" t="s">
        <v>664</v>
      </c>
    </row>
    <row r="161" spans="1:16" ht="51" x14ac:dyDescent="0.2">
      <c r="A161" t="s">
        <v>59</v>
      </c>
      <c r="E161" s="36" t="s">
        <v>351</v>
      </c>
    </row>
    <row r="162" spans="1:16" x14ac:dyDescent="0.2">
      <c r="A162" s="25" t="s">
        <v>50</v>
      </c>
      <c r="B162" s="30" t="s">
        <v>386</v>
      </c>
      <c r="C162" s="30" t="s">
        <v>504</v>
      </c>
      <c r="D162" s="25" t="s">
        <v>52</v>
      </c>
      <c r="E162" s="31" t="s">
        <v>505</v>
      </c>
      <c r="F162" s="32" t="s">
        <v>146</v>
      </c>
      <c r="G162" s="33">
        <v>9.8339999999999996</v>
      </c>
      <c r="H162" s="34"/>
      <c r="I162" s="34">
        <f>ROUND(ROUND(H162,2)*ROUND(G162,3),2)</f>
        <v>0</v>
      </c>
      <c r="J162" s="32" t="s">
        <v>55</v>
      </c>
      <c r="O162">
        <f>(I162*21)/100</f>
        <v>0</v>
      </c>
      <c r="P162" t="s">
        <v>27</v>
      </c>
    </row>
    <row r="163" spans="1:16" ht="25.5" x14ac:dyDescent="0.2">
      <c r="A163" s="35" t="s">
        <v>56</v>
      </c>
      <c r="E163" s="36" t="s">
        <v>665</v>
      </c>
    </row>
    <row r="164" spans="1:16" x14ac:dyDescent="0.2">
      <c r="A164" s="37" t="s">
        <v>58</v>
      </c>
      <c r="E164" s="38" t="s">
        <v>666</v>
      </c>
    </row>
    <row r="165" spans="1:16" ht="102" x14ac:dyDescent="0.2">
      <c r="A165" t="s">
        <v>59</v>
      </c>
      <c r="E165" s="36" t="s">
        <v>508</v>
      </c>
    </row>
    <row r="166" spans="1:16" x14ac:dyDescent="0.2">
      <c r="A166" s="25" t="s">
        <v>50</v>
      </c>
      <c r="B166" s="30" t="s">
        <v>392</v>
      </c>
      <c r="C166" s="30" t="s">
        <v>356</v>
      </c>
      <c r="D166" s="25" t="s">
        <v>71</v>
      </c>
      <c r="E166" s="31" t="s">
        <v>357</v>
      </c>
      <c r="F166" s="32" t="s">
        <v>157</v>
      </c>
      <c r="G166" s="33">
        <v>246.50700000000001</v>
      </c>
      <c r="H166" s="34"/>
      <c r="I166" s="34">
        <f>ROUND(ROUND(H166,2)*ROUND(G166,3),2)</f>
        <v>0</v>
      </c>
      <c r="J166" s="32" t="s">
        <v>55</v>
      </c>
      <c r="O166">
        <f>(I166*21)/100</f>
        <v>0</v>
      </c>
      <c r="P166" t="s">
        <v>27</v>
      </c>
    </row>
    <row r="167" spans="1:16" ht="25.5" x14ac:dyDescent="0.2">
      <c r="A167" s="35" t="s">
        <v>56</v>
      </c>
      <c r="E167" s="36" t="s">
        <v>667</v>
      </c>
    </row>
    <row r="168" spans="1:16" x14ac:dyDescent="0.2">
      <c r="A168" s="37" t="s">
        <v>58</v>
      </c>
      <c r="E168" s="38" t="s">
        <v>52</v>
      </c>
    </row>
    <row r="169" spans="1:16" ht="51" x14ac:dyDescent="0.2">
      <c r="A169" t="s">
        <v>59</v>
      </c>
      <c r="E169" s="36" t="s">
        <v>160</v>
      </c>
    </row>
    <row r="170" spans="1:16" x14ac:dyDescent="0.2">
      <c r="A170" s="25" t="s">
        <v>50</v>
      </c>
      <c r="B170" s="30" t="s">
        <v>396</v>
      </c>
      <c r="C170" s="30" t="s">
        <v>356</v>
      </c>
      <c r="D170" s="25" t="s">
        <v>75</v>
      </c>
      <c r="E170" s="31" t="s">
        <v>357</v>
      </c>
      <c r="F170" s="32" t="s">
        <v>157</v>
      </c>
      <c r="G170" s="33">
        <v>6.4450000000000003</v>
      </c>
      <c r="H170" s="34"/>
      <c r="I170" s="34">
        <f>ROUND(ROUND(H170,2)*ROUND(G170,3),2)</f>
        <v>0</v>
      </c>
      <c r="J170" s="32" t="s">
        <v>55</v>
      </c>
      <c r="O170">
        <f>(I170*21)/100</f>
        <v>0</v>
      </c>
      <c r="P170" t="s">
        <v>27</v>
      </c>
    </row>
    <row r="171" spans="1:16" ht="25.5" x14ac:dyDescent="0.2">
      <c r="A171" s="35" t="s">
        <v>56</v>
      </c>
      <c r="E171" s="36" t="s">
        <v>668</v>
      </c>
    </row>
    <row r="172" spans="1:16" x14ac:dyDescent="0.2">
      <c r="A172" s="37" t="s">
        <v>58</v>
      </c>
      <c r="E172" s="38" t="s">
        <v>52</v>
      </c>
    </row>
    <row r="173" spans="1:16" ht="51" x14ac:dyDescent="0.2">
      <c r="A173" t="s">
        <v>59</v>
      </c>
      <c r="E173" s="36" t="s">
        <v>160</v>
      </c>
    </row>
    <row r="174" spans="1:16" x14ac:dyDescent="0.2">
      <c r="A174" s="25" t="s">
        <v>50</v>
      </c>
      <c r="B174" s="30" t="s">
        <v>401</v>
      </c>
      <c r="C174" s="30" t="s">
        <v>155</v>
      </c>
      <c r="D174" s="25" t="s">
        <v>71</v>
      </c>
      <c r="E174" s="31" t="s">
        <v>156</v>
      </c>
      <c r="F174" s="32" t="s">
        <v>157</v>
      </c>
      <c r="G174" s="33">
        <v>476.48200000000003</v>
      </c>
      <c r="H174" s="34"/>
      <c r="I174" s="34">
        <f>ROUND(ROUND(H174,2)*ROUND(G174,3),2)</f>
        <v>0</v>
      </c>
      <c r="J174" s="32" t="s">
        <v>55</v>
      </c>
      <c r="O174">
        <f>(I174*21)/100</f>
        <v>0</v>
      </c>
      <c r="P174" t="s">
        <v>27</v>
      </c>
    </row>
    <row r="175" spans="1:16" ht="25.5" x14ac:dyDescent="0.2">
      <c r="A175" s="35" t="s">
        <v>56</v>
      </c>
      <c r="E175" s="36" t="s">
        <v>669</v>
      </c>
    </row>
    <row r="176" spans="1:16" x14ac:dyDescent="0.2">
      <c r="A176" s="37" t="s">
        <v>58</v>
      </c>
      <c r="E176" s="38" t="s">
        <v>670</v>
      </c>
    </row>
    <row r="177" spans="1:16" ht="51" x14ac:dyDescent="0.2">
      <c r="A177" t="s">
        <v>59</v>
      </c>
      <c r="E177" s="36" t="s">
        <v>160</v>
      </c>
    </row>
    <row r="178" spans="1:16" x14ac:dyDescent="0.2">
      <c r="A178" s="25" t="s">
        <v>50</v>
      </c>
      <c r="B178" s="30" t="s">
        <v>403</v>
      </c>
      <c r="C178" s="30" t="s">
        <v>155</v>
      </c>
      <c r="D178" s="25" t="s">
        <v>75</v>
      </c>
      <c r="E178" s="31" t="s">
        <v>156</v>
      </c>
      <c r="F178" s="32" t="s">
        <v>157</v>
      </c>
      <c r="G178" s="33">
        <v>5.8860000000000001</v>
      </c>
      <c r="H178" s="34"/>
      <c r="I178" s="34">
        <f>ROUND(ROUND(H178,2)*ROUND(G178,3),2)</f>
        <v>0</v>
      </c>
      <c r="J178" s="32" t="s">
        <v>55</v>
      </c>
      <c r="O178">
        <f>(I178*21)/100</f>
        <v>0</v>
      </c>
      <c r="P178" t="s">
        <v>27</v>
      </c>
    </row>
    <row r="179" spans="1:16" ht="25.5" x14ac:dyDescent="0.2">
      <c r="A179" s="35" t="s">
        <v>56</v>
      </c>
      <c r="E179" s="36" t="s">
        <v>671</v>
      </c>
    </row>
    <row r="180" spans="1:16" x14ac:dyDescent="0.2">
      <c r="A180" s="37" t="s">
        <v>58</v>
      </c>
      <c r="E180" s="38" t="s">
        <v>52</v>
      </c>
    </row>
    <row r="181" spans="1:16" ht="51" x14ac:dyDescent="0.2">
      <c r="A181" t="s">
        <v>59</v>
      </c>
      <c r="E181" s="36" t="s">
        <v>160</v>
      </c>
    </row>
    <row r="182" spans="1:16" x14ac:dyDescent="0.2">
      <c r="A182" s="25" t="s">
        <v>50</v>
      </c>
      <c r="B182" s="30" t="s">
        <v>406</v>
      </c>
      <c r="C182" s="30" t="s">
        <v>363</v>
      </c>
      <c r="D182" s="25" t="s">
        <v>71</v>
      </c>
      <c r="E182" s="31" t="s">
        <v>364</v>
      </c>
      <c r="F182" s="32" t="s">
        <v>157</v>
      </c>
      <c r="G182" s="33">
        <v>235.81700000000001</v>
      </c>
      <c r="H182" s="34"/>
      <c r="I182" s="34">
        <f>ROUND(ROUND(H182,2)*ROUND(G182,3),2)</f>
        <v>0</v>
      </c>
      <c r="J182" s="32" t="s">
        <v>55</v>
      </c>
      <c r="O182">
        <f>(I182*21)/100</f>
        <v>0</v>
      </c>
      <c r="P182" t="s">
        <v>27</v>
      </c>
    </row>
    <row r="183" spans="1:16" ht="25.5" x14ac:dyDescent="0.2">
      <c r="A183" s="35" t="s">
        <v>56</v>
      </c>
      <c r="E183" s="36" t="s">
        <v>672</v>
      </c>
    </row>
    <row r="184" spans="1:16" x14ac:dyDescent="0.2">
      <c r="A184" s="37" t="s">
        <v>58</v>
      </c>
      <c r="E184" s="38" t="s">
        <v>52</v>
      </c>
    </row>
    <row r="185" spans="1:16" ht="140.25" x14ac:dyDescent="0.2">
      <c r="A185" t="s">
        <v>59</v>
      </c>
      <c r="E185" s="36" t="s">
        <v>170</v>
      </c>
    </row>
    <row r="186" spans="1:16" x14ac:dyDescent="0.2">
      <c r="A186" s="25" t="s">
        <v>50</v>
      </c>
      <c r="B186" s="30" t="s">
        <v>409</v>
      </c>
      <c r="C186" s="30" t="s">
        <v>363</v>
      </c>
      <c r="D186" s="25" t="s">
        <v>75</v>
      </c>
      <c r="E186" s="31" t="s">
        <v>364</v>
      </c>
      <c r="F186" s="32" t="s">
        <v>157</v>
      </c>
      <c r="G186" s="33">
        <v>5.3490000000000002</v>
      </c>
      <c r="H186" s="34"/>
      <c r="I186" s="34">
        <f>ROUND(ROUND(H186,2)*ROUND(G186,3),2)</f>
        <v>0</v>
      </c>
      <c r="J186" s="32" t="s">
        <v>55</v>
      </c>
      <c r="O186">
        <f>(I186*21)/100</f>
        <v>0</v>
      </c>
      <c r="P186" t="s">
        <v>27</v>
      </c>
    </row>
    <row r="187" spans="1:16" ht="25.5" x14ac:dyDescent="0.2">
      <c r="A187" s="35" t="s">
        <v>56</v>
      </c>
      <c r="E187" s="36" t="s">
        <v>673</v>
      </c>
    </row>
    <row r="188" spans="1:16" x14ac:dyDescent="0.2">
      <c r="A188" s="37" t="s">
        <v>58</v>
      </c>
      <c r="E188" s="38" t="s">
        <v>52</v>
      </c>
    </row>
    <row r="189" spans="1:16" ht="140.25" x14ac:dyDescent="0.2">
      <c r="A189" t="s">
        <v>59</v>
      </c>
      <c r="E189" s="36" t="s">
        <v>170</v>
      </c>
    </row>
    <row r="190" spans="1:16" x14ac:dyDescent="0.2">
      <c r="A190" s="25" t="s">
        <v>50</v>
      </c>
      <c r="B190" s="30" t="s">
        <v>413</v>
      </c>
      <c r="C190" s="30" t="s">
        <v>367</v>
      </c>
      <c r="D190" s="25" t="s">
        <v>52</v>
      </c>
      <c r="E190" s="31" t="s">
        <v>368</v>
      </c>
      <c r="F190" s="32" t="s">
        <v>157</v>
      </c>
      <c r="G190" s="33">
        <v>239.69399999999999</v>
      </c>
      <c r="H190" s="34"/>
      <c r="I190" s="34">
        <f>ROUND(ROUND(H190,2)*ROUND(G190,3),2)</f>
        <v>0</v>
      </c>
      <c r="J190" s="32" t="s">
        <v>55</v>
      </c>
      <c r="O190">
        <f>(I190*21)/100</f>
        <v>0</v>
      </c>
      <c r="P190" t="s">
        <v>27</v>
      </c>
    </row>
    <row r="191" spans="1:16" ht="25.5" x14ac:dyDescent="0.2">
      <c r="A191" s="35" t="s">
        <v>56</v>
      </c>
      <c r="E191" s="36" t="s">
        <v>674</v>
      </c>
    </row>
    <row r="192" spans="1:16" x14ac:dyDescent="0.2">
      <c r="A192" s="37" t="s">
        <v>58</v>
      </c>
      <c r="E192" s="38" t="s">
        <v>52</v>
      </c>
    </row>
    <row r="193" spans="1:18" ht="140.25" x14ac:dyDescent="0.2">
      <c r="A193" t="s">
        <v>59</v>
      </c>
      <c r="E193" s="36" t="s">
        <v>170</v>
      </c>
    </row>
    <row r="194" spans="1:18" x14ac:dyDescent="0.2">
      <c r="A194" s="25" t="s">
        <v>50</v>
      </c>
      <c r="B194" s="30" t="s">
        <v>416</v>
      </c>
      <c r="C194" s="30" t="s">
        <v>675</v>
      </c>
      <c r="D194" s="25" t="s">
        <v>52</v>
      </c>
      <c r="E194" s="31" t="s">
        <v>676</v>
      </c>
      <c r="F194" s="32" t="s">
        <v>157</v>
      </c>
      <c r="G194" s="33">
        <v>5.8860000000000001</v>
      </c>
      <c r="H194" s="34"/>
      <c r="I194" s="34">
        <f>ROUND(ROUND(H194,2)*ROUND(G194,3),2)</f>
        <v>0</v>
      </c>
      <c r="J194" s="32" t="s">
        <v>55</v>
      </c>
      <c r="O194">
        <f>(I194*21)/100</f>
        <v>0</v>
      </c>
      <c r="P194" t="s">
        <v>27</v>
      </c>
    </row>
    <row r="195" spans="1:18" ht="25.5" x14ac:dyDescent="0.2">
      <c r="A195" s="35" t="s">
        <v>56</v>
      </c>
      <c r="E195" s="36" t="s">
        <v>677</v>
      </c>
    </row>
    <row r="196" spans="1:18" x14ac:dyDescent="0.2">
      <c r="A196" s="37" t="s">
        <v>58</v>
      </c>
      <c r="E196" s="38" t="s">
        <v>52</v>
      </c>
    </row>
    <row r="197" spans="1:18" ht="140.25" x14ac:dyDescent="0.2">
      <c r="A197" t="s">
        <v>59</v>
      </c>
      <c r="E197" s="36" t="s">
        <v>170</v>
      </c>
    </row>
    <row r="198" spans="1:18" x14ac:dyDescent="0.2">
      <c r="A198" s="25" t="s">
        <v>50</v>
      </c>
      <c r="B198" s="30" t="s">
        <v>510</v>
      </c>
      <c r="C198" s="30" t="s">
        <v>371</v>
      </c>
      <c r="D198" s="25" t="s">
        <v>52</v>
      </c>
      <c r="E198" s="31" t="s">
        <v>372</v>
      </c>
      <c r="F198" s="32" t="s">
        <v>157</v>
      </c>
      <c r="G198" s="33">
        <v>244.55699999999999</v>
      </c>
      <c r="H198" s="34"/>
      <c r="I198" s="34">
        <f>ROUND(ROUND(H198,2)*ROUND(G198,3),2)</f>
        <v>0</v>
      </c>
      <c r="J198" s="32" t="s">
        <v>55</v>
      </c>
      <c r="O198">
        <f>(I198*21)/100</f>
        <v>0</v>
      </c>
      <c r="P198" t="s">
        <v>27</v>
      </c>
    </row>
    <row r="199" spans="1:18" ht="25.5" x14ac:dyDescent="0.2">
      <c r="A199" s="35" t="s">
        <v>56</v>
      </c>
      <c r="E199" s="36" t="s">
        <v>678</v>
      </c>
    </row>
    <row r="200" spans="1:18" x14ac:dyDescent="0.2">
      <c r="A200" s="37" t="s">
        <v>58</v>
      </c>
      <c r="E200" s="38" t="s">
        <v>52</v>
      </c>
    </row>
    <row r="201" spans="1:18" ht="140.25" x14ac:dyDescent="0.2">
      <c r="A201" t="s">
        <v>59</v>
      </c>
      <c r="E201" s="36" t="s">
        <v>170</v>
      </c>
    </row>
    <row r="202" spans="1:18" ht="12.75" customHeight="1" x14ac:dyDescent="0.2">
      <c r="A202" s="12" t="s">
        <v>47</v>
      </c>
      <c r="B202" s="12"/>
      <c r="C202" s="39" t="s">
        <v>82</v>
      </c>
      <c r="D202" s="12"/>
      <c r="E202" s="28" t="s">
        <v>181</v>
      </c>
      <c r="F202" s="12"/>
      <c r="G202" s="12"/>
      <c r="H202" s="12"/>
      <c r="I202" s="40">
        <f>0+Q202</f>
        <v>0</v>
      </c>
      <c r="J202" s="12"/>
      <c r="O202">
        <f>0+R202</f>
        <v>0</v>
      </c>
      <c r="Q202">
        <f>0+I203+I207+I211+I215</f>
        <v>0</v>
      </c>
      <c r="R202">
        <f>0+O203+O207+O211+O215</f>
        <v>0</v>
      </c>
    </row>
    <row r="203" spans="1:18" x14ac:dyDescent="0.2">
      <c r="A203" s="25" t="s">
        <v>50</v>
      </c>
      <c r="B203" s="30" t="s">
        <v>516</v>
      </c>
      <c r="C203" s="30" t="s">
        <v>679</v>
      </c>
      <c r="D203" s="25" t="s">
        <v>52</v>
      </c>
      <c r="E203" s="31" t="s">
        <v>680</v>
      </c>
      <c r="F203" s="32" t="s">
        <v>178</v>
      </c>
      <c r="G203" s="33">
        <v>15.3</v>
      </c>
      <c r="H203" s="34"/>
      <c r="I203" s="34">
        <f>ROUND(ROUND(H203,2)*ROUND(G203,3),2)</f>
        <v>0</v>
      </c>
      <c r="J203" s="32" t="s">
        <v>55</v>
      </c>
      <c r="O203">
        <f>(I203*21)/100</f>
        <v>0</v>
      </c>
      <c r="P203" t="s">
        <v>27</v>
      </c>
    </row>
    <row r="204" spans="1:18" ht="38.25" x14ac:dyDescent="0.2">
      <c r="A204" s="35" t="s">
        <v>56</v>
      </c>
      <c r="E204" s="36" t="s">
        <v>681</v>
      </c>
    </row>
    <row r="205" spans="1:18" x14ac:dyDescent="0.2">
      <c r="A205" s="37" t="s">
        <v>58</v>
      </c>
      <c r="E205" s="38" t="s">
        <v>52</v>
      </c>
    </row>
    <row r="206" spans="1:18" ht="255" x14ac:dyDescent="0.2">
      <c r="A206" t="s">
        <v>59</v>
      </c>
      <c r="E206" s="36" t="s">
        <v>391</v>
      </c>
    </row>
    <row r="207" spans="1:18" x14ac:dyDescent="0.2">
      <c r="A207" s="25" t="s">
        <v>50</v>
      </c>
      <c r="B207" s="30" t="s">
        <v>518</v>
      </c>
      <c r="C207" s="30" t="s">
        <v>682</v>
      </c>
      <c r="D207" s="25" t="s">
        <v>52</v>
      </c>
      <c r="E207" s="31" t="s">
        <v>683</v>
      </c>
      <c r="F207" s="32" t="s">
        <v>178</v>
      </c>
      <c r="G207" s="33">
        <v>14.5</v>
      </c>
      <c r="H207" s="34"/>
      <c r="I207" s="34">
        <f>ROUND(ROUND(H207,2)*ROUND(G207,3),2)</f>
        <v>0</v>
      </c>
      <c r="J207" s="32" t="s">
        <v>55</v>
      </c>
      <c r="O207">
        <f>(I207*21)/100</f>
        <v>0</v>
      </c>
      <c r="P207" t="s">
        <v>27</v>
      </c>
    </row>
    <row r="208" spans="1:18" ht="25.5" x14ac:dyDescent="0.2">
      <c r="A208" s="35" t="s">
        <v>56</v>
      </c>
      <c r="E208" s="36" t="s">
        <v>684</v>
      </c>
    </row>
    <row r="209" spans="1:18" x14ac:dyDescent="0.2">
      <c r="A209" s="37" t="s">
        <v>58</v>
      </c>
      <c r="E209" s="38" t="s">
        <v>52</v>
      </c>
    </row>
    <row r="210" spans="1:18" ht="229.5" x14ac:dyDescent="0.2">
      <c r="A210" t="s">
        <v>59</v>
      </c>
      <c r="E210" s="36" t="s">
        <v>685</v>
      </c>
    </row>
    <row r="211" spans="1:18" x14ac:dyDescent="0.2">
      <c r="A211" s="25" t="s">
        <v>50</v>
      </c>
      <c r="B211" s="30" t="s">
        <v>519</v>
      </c>
      <c r="C211" s="30" t="s">
        <v>686</v>
      </c>
      <c r="D211" s="25" t="s">
        <v>52</v>
      </c>
      <c r="E211" s="31" t="s">
        <v>687</v>
      </c>
      <c r="F211" s="32" t="s">
        <v>103</v>
      </c>
      <c r="G211" s="33">
        <v>1</v>
      </c>
      <c r="H211" s="34"/>
      <c r="I211" s="34">
        <f>ROUND(ROUND(H211,2)*ROUND(G211,3),2)</f>
        <v>0</v>
      </c>
      <c r="J211" s="32" t="s">
        <v>55</v>
      </c>
      <c r="O211">
        <f>(I211*21)/100</f>
        <v>0</v>
      </c>
      <c r="P211" t="s">
        <v>27</v>
      </c>
    </row>
    <row r="212" spans="1:18" ht="38.25" x14ac:dyDescent="0.2">
      <c r="A212" s="35" t="s">
        <v>56</v>
      </c>
      <c r="E212" s="36" t="s">
        <v>688</v>
      </c>
    </row>
    <row r="213" spans="1:18" x14ac:dyDescent="0.2">
      <c r="A213" s="37" t="s">
        <v>58</v>
      </c>
      <c r="E213" s="38" t="s">
        <v>52</v>
      </c>
    </row>
    <row r="214" spans="1:18" ht="242.25" x14ac:dyDescent="0.2">
      <c r="A214" t="s">
        <v>59</v>
      </c>
      <c r="E214" s="36" t="s">
        <v>689</v>
      </c>
    </row>
    <row r="215" spans="1:18" x14ac:dyDescent="0.2">
      <c r="A215" s="25" t="s">
        <v>50</v>
      </c>
      <c r="B215" s="30" t="s">
        <v>525</v>
      </c>
      <c r="C215" s="30" t="s">
        <v>690</v>
      </c>
      <c r="D215" s="25" t="s">
        <v>52</v>
      </c>
      <c r="E215" s="31" t="s">
        <v>691</v>
      </c>
      <c r="F215" s="32" t="s">
        <v>103</v>
      </c>
      <c r="G215" s="33">
        <v>1</v>
      </c>
      <c r="H215" s="34"/>
      <c r="I215" s="34">
        <f>ROUND(ROUND(H215,2)*ROUND(G215,3),2)</f>
        <v>0</v>
      </c>
      <c r="J215" s="32" t="s">
        <v>55</v>
      </c>
      <c r="O215">
        <f>(I215*21)/100</f>
        <v>0</v>
      </c>
      <c r="P215" t="s">
        <v>27</v>
      </c>
    </row>
    <row r="216" spans="1:18" ht="38.25" x14ac:dyDescent="0.2">
      <c r="A216" s="35" t="s">
        <v>56</v>
      </c>
      <c r="E216" s="36" t="s">
        <v>692</v>
      </c>
    </row>
    <row r="217" spans="1:18" x14ac:dyDescent="0.2">
      <c r="A217" s="37" t="s">
        <v>58</v>
      </c>
      <c r="E217" s="38" t="s">
        <v>52</v>
      </c>
    </row>
    <row r="218" spans="1:18" ht="76.5" x14ac:dyDescent="0.2">
      <c r="A218" t="s">
        <v>59</v>
      </c>
      <c r="E218" s="36" t="s">
        <v>400</v>
      </c>
    </row>
    <row r="219" spans="1:18" ht="12.75" customHeight="1" x14ac:dyDescent="0.2">
      <c r="A219" s="12" t="s">
        <v>47</v>
      </c>
      <c r="B219" s="12"/>
      <c r="C219" s="39" t="s">
        <v>42</v>
      </c>
      <c r="D219" s="12"/>
      <c r="E219" s="28" t="s">
        <v>189</v>
      </c>
      <c r="F219" s="12"/>
      <c r="G219" s="12"/>
      <c r="H219" s="12"/>
      <c r="I219" s="40">
        <f>0+Q219</f>
        <v>0</v>
      </c>
      <c r="J219" s="12"/>
      <c r="O219">
        <f>0+R219</f>
        <v>0</v>
      </c>
      <c r="Q219">
        <f>0+I220+I224+I228+I232+I236</f>
        <v>0</v>
      </c>
      <c r="R219">
        <f>0+O220+O224+O228+O232+O236</f>
        <v>0</v>
      </c>
    </row>
    <row r="220" spans="1:18" x14ac:dyDescent="0.2">
      <c r="A220" s="25" t="s">
        <v>50</v>
      </c>
      <c r="B220" s="30" t="s">
        <v>531</v>
      </c>
      <c r="C220" s="30" t="s">
        <v>693</v>
      </c>
      <c r="D220" s="25" t="s">
        <v>52</v>
      </c>
      <c r="E220" s="31" t="s">
        <v>694</v>
      </c>
      <c r="F220" s="32" t="s">
        <v>103</v>
      </c>
      <c r="G220" s="33">
        <v>10</v>
      </c>
      <c r="H220" s="34"/>
      <c r="I220" s="34">
        <f>ROUND(ROUND(H220,2)*ROUND(G220,3),2)</f>
        <v>0</v>
      </c>
      <c r="J220" s="32" t="s">
        <v>55</v>
      </c>
      <c r="O220">
        <f>(I220*21)/100</f>
        <v>0</v>
      </c>
      <c r="P220" t="s">
        <v>27</v>
      </c>
    </row>
    <row r="221" spans="1:18" x14ac:dyDescent="0.2">
      <c r="A221" s="35" t="s">
        <v>56</v>
      </c>
      <c r="E221" s="36" t="s">
        <v>695</v>
      </c>
    </row>
    <row r="222" spans="1:18" x14ac:dyDescent="0.2">
      <c r="A222" s="37" t="s">
        <v>58</v>
      </c>
      <c r="E222" s="38" t="s">
        <v>696</v>
      </c>
    </row>
    <row r="223" spans="1:18" ht="51" x14ac:dyDescent="0.2">
      <c r="A223" t="s">
        <v>59</v>
      </c>
      <c r="E223" s="36" t="s">
        <v>697</v>
      </c>
    </row>
    <row r="224" spans="1:18" ht="25.5" x14ac:dyDescent="0.2">
      <c r="A224" s="25" t="s">
        <v>50</v>
      </c>
      <c r="B224" s="30" t="s">
        <v>537</v>
      </c>
      <c r="C224" s="30" t="s">
        <v>190</v>
      </c>
      <c r="D224" s="25" t="s">
        <v>52</v>
      </c>
      <c r="E224" s="31" t="s">
        <v>191</v>
      </c>
      <c r="F224" s="32" t="s">
        <v>157</v>
      </c>
      <c r="G224" s="33">
        <v>10.75</v>
      </c>
      <c r="H224" s="34"/>
      <c r="I224" s="34">
        <f>ROUND(ROUND(H224,2)*ROUND(G224,3),2)</f>
        <v>0</v>
      </c>
      <c r="J224" s="32" t="s">
        <v>55</v>
      </c>
      <c r="O224">
        <f>(I224*21)/100</f>
        <v>0</v>
      </c>
      <c r="P224" t="s">
        <v>27</v>
      </c>
    </row>
    <row r="225" spans="1:16" x14ac:dyDescent="0.2">
      <c r="A225" s="35" t="s">
        <v>56</v>
      </c>
      <c r="E225" s="36" t="s">
        <v>192</v>
      </c>
    </row>
    <row r="226" spans="1:16" x14ac:dyDescent="0.2">
      <c r="A226" s="37" t="s">
        <v>58</v>
      </c>
      <c r="E226" s="38" t="s">
        <v>698</v>
      </c>
    </row>
    <row r="227" spans="1:16" ht="38.25" x14ac:dyDescent="0.2">
      <c r="A227" t="s">
        <v>59</v>
      </c>
      <c r="E227" s="36" t="s">
        <v>194</v>
      </c>
    </row>
    <row r="228" spans="1:16" x14ac:dyDescent="0.2">
      <c r="A228" s="25" t="s">
        <v>50</v>
      </c>
      <c r="B228" s="30" t="s">
        <v>541</v>
      </c>
      <c r="C228" s="30" t="s">
        <v>410</v>
      </c>
      <c r="D228" s="25" t="s">
        <v>52</v>
      </c>
      <c r="E228" s="31" t="s">
        <v>411</v>
      </c>
      <c r="F228" s="32" t="s">
        <v>178</v>
      </c>
      <c r="G228" s="33">
        <v>12.244999999999999</v>
      </c>
      <c r="H228" s="34"/>
      <c r="I228" s="34">
        <f>ROUND(ROUND(H228,2)*ROUND(G228,3),2)</f>
        <v>0</v>
      </c>
      <c r="J228" s="32" t="s">
        <v>55</v>
      </c>
      <c r="O228">
        <f>(I228*21)/100</f>
        <v>0</v>
      </c>
      <c r="P228" t="s">
        <v>27</v>
      </c>
    </row>
    <row r="229" spans="1:16" x14ac:dyDescent="0.2">
      <c r="A229" s="35" t="s">
        <v>56</v>
      </c>
      <c r="E229" s="36" t="s">
        <v>699</v>
      </c>
    </row>
    <row r="230" spans="1:16" x14ac:dyDescent="0.2">
      <c r="A230" s="37" t="s">
        <v>58</v>
      </c>
      <c r="E230" s="38" t="s">
        <v>700</v>
      </c>
    </row>
    <row r="231" spans="1:16" ht="25.5" x14ac:dyDescent="0.2">
      <c r="A231" t="s">
        <v>59</v>
      </c>
      <c r="E231" s="36" t="s">
        <v>204</v>
      </c>
    </row>
    <row r="232" spans="1:16" x14ac:dyDescent="0.2">
      <c r="A232" s="25" t="s">
        <v>50</v>
      </c>
      <c r="B232" s="30" t="s">
        <v>546</v>
      </c>
      <c r="C232" s="30" t="s">
        <v>206</v>
      </c>
      <c r="D232" s="25" t="s">
        <v>52</v>
      </c>
      <c r="E232" s="31" t="s">
        <v>207</v>
      </c>
      <c r="F232" s="32" t="s">
        <v>178</v>
      </c>
      <c r="G232" s="33">
        <v>12.244999999999999</v>
      </c>
      <c r="H232" s="34"/>
      <c r="I232" s="34">
        <f>ROUND(ROUND(H232,2)*ROUND(G232,3),2)</f>
        <v>0</v>
      </c>
      <c r="J232" s="32" t="s">
        <v>55</v>
      </c>
      <c r="O232">
        <f>(I232*21)/100</f>
        <v>0</v>
      </c>
      <c r="P232" t="s">
        <v>27</v>
      </c>
    </row>
    <row r="233" spans="1:16" x14ac:dyDescent="0.2">
      <c r="A233" s="35" t="s">
        <v>56</v>
      </c>
      <c r="E233" s="36" t="s">
        <v>701</v>
      </c>
    </row>
    <row r="234" spans="1:16" x14ac:dyDescent="0.2">
      <c r="A234" s="37" t="s">
        <v>58</v>
      </c>
      <c r="E234" s="38" t="s">
        <v>52</v>
      </c>
    </row>
    <row r="235" spans="1:16" ht="38.25" x14ac:dyDescent="0.2">
      <c r="A235" t="s">
        <v>59</v>
      </c>
      <c r="E235" s="36" t="s">
        <v>208</v>
      </c>
    </row>
    <row r="236" spans="1:16" ht="25.5" x14ac:dyDescent="0.2">
      <c r="A236" s="25" t="s">
        <v>50</v>
      </c>
      <c r="B236" s="30" t="s">
        <v>548</v>
      </c>
      <c r="C236" s="30" t="s">
        <v>702</v>
      </c>
      <c r="D236" s="25" t="s">
        <v>52</v>
      </c>
      <c r="E236" s="31" t="s">
        <v>703</v>
      </c>
      <c r="F236" s="32" t="s">
        <v>178</v>
      </c>
      <c r="G236" s="33">
        <v>39</v>
      </c>
      <c r="H236" s="34"/>
      <c r="I236" s="34">
        <f>ROUND(ROUND(H236,2)*ROUND(G236,3),2)</f>
        <v>0</v>
      </c>
      <c r="J236" s="32" t="s">
        <v>55</v>
      </c>
      <c r="O236">
        <f>(I236*21)/100</f>
        <v>0</v>
      </c>
      <c r="P236" t="s">
        <v>27</v>
      </c>
    </row>
    <row r="237" spans="1:16" x14ac:dyDescent="0.2">
      <c r="A237" s="35" t="s">
        <v>56</v>
      </c>
      <c r="E237" s="36" t="s">
        <v>704</v>
      </c>
    </row>
    <row r="238" spans="1:16" x14ac:dyDescent="0.2">
      <c r="A238" s="37" t="s">
        <v>58</v>
      </c>
      <c r="E238" s="38" t="s">
        <v>52</v>
      </c>
    </row>
    <row r="239" spans="1:16" ht="89.25" x14ac:dyDescent="0.2">
      <c r="A239" t="s">
        <v>59</v>
      </c>
      <c r="E239" s="36" t="s">
        <v>705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</f>
        <v>0</v>
      </c>
      <c r="P2" t="s">
        <v>26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28</v>
      </c>
      <c r="I3" s="41">
        <f>0+I9+I22</f>
        <v>0</v>
      </c>
      <c r="J3" s="16"/>
      <c r="O3" t="s">
        <v>22</v>
      </c>
      <c r="P3" t="s">
        <v>27</v>
      </c>
    </row>
    <row r="4" spans="1:18" ht="15" customHeight="1" x14ac:dyDescent="0.25">
      <c r="A4" t="s">
        <v>16</v>
      </c>
      <c r="B4" s="18" t="s">
        <v>17</v>
      </c>
      <c r="C4" s="4" t="s">
        <v>706</v>
      </c>
      <c r="D4" s="7"/>
      <c r="E4" s="19" t="s">
        <v>707</v>
      </c>
      <c r="F4" s="8"/>
      <c r="G4" s="8"/>
      <c r="H4" s="17"/>
      <c r="I4" s="17"/>
      <c r="J4" s="8"/>
      <c r="O4" t="s">
        <v>23</v>
      </c>
      <c r="P4" t="s">
        <v>27</v>
      </c>
    </row>
    <row r="5" spans="1:18" ht="12.75" customHeight="1" x14ac:dyDescent="0.25">
      <c r="A5" t="s">
        <v>20</v>
      </c>
      <c r="B5" s="21" t="s">
        <v>21</v>
      </c>
      <c r="C5" s="3" t="s">
        <v>28</v>
      </c>
      <c r="D5" s="2"/>
      <c r="E5" s="22" t="s">
        <v>29</v>
      </c>
      <c r="F5" s="12"/>
      <c r="G5" s="12"/>
      <c r="H5" s="12"/>
      <c r="I5" s="12"/>
      <c r="J5" s="12"/>
      <c r="O5" t="s">
        <v>24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31</v>
      </c>
      <c r="B8" s="20" t="s">
        <v>28</v>
      </c>
      <c r="C8" s="20" t="s">
        <v>27</v>
      </c>
      <c r="D8" s="20" t="s">
        <v>25</v>
      </c>
      <c r="E8" s="20" t="s">
        <v>36</v>
      </c>
      <c r="F8" s="20" t="s">
        <v>38</v>
      </c>
      <c r="G8" s="20" t="s">
        <v>26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31</v>
      </c>
      <c r="D9" s="26"/>
      <c r="E9" s="28" t="s">
        <v>217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28</v>
      </c>
      <c r="C10" s="30" t="s">
        <v>708</v>
      </c>
      <c r="D10" s="25" t="s">
        <v>52</v>
      </c>
      <c r="E10" s="31" t="s">
        <v>709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27</v>
      </c>
    </row>
    <row r="11" spans="1:18" ht="38.25" x14ac:dyDescent="0.2">
      <c r="A11" s="35" t="s">
        <v>56</v>
      </c>
      <c r="E11" s="36" t="s">
        <v>710</v>
      </c>
    </row>
    <row r="12" spans="1:18" x14ac:dyDescent="0.2">
      <c r="A12" s="37" t="s">
        <v>58</v>
      </c>
      <c r="E12" s="38" t="s">
        <v>52</v>
      </c>
    </row>
    <row r="13" spans="1:18" x14ac:dyDescent="0.2">
      <c r="A13" t="s">
        <v>59</v>
      </c>
      <c r="E13" s="36" t="s">
        <v>711</v>
      </c>
    </row>
    <row r="14" spans="1:18" x14ac:dyDescent="0.2">
      <c r="A14" s="25" t="s">
        <v>50</v>
      </c>
      <c r="B14" s="30" t="s">
        <v>27</v>
      </c>
      <c r="C14" s="30" t="s">
        <v>712</v>
      </c>
      <c r="D14" s="25" t="s">
        <v>71</v>
      </c>
      <c r="E14" s="31" t="s">
        <v>713</v>
      </c>
      <c r="F14" s="32" t="s">
        <v>54</v>
      </c>
      <c r="G14" s="33">
        <v>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27</v>
      </c>
    </row>
    <row r="15" spans="1:18" ht="25.5" x14ac:dyDescent="0.2">
      <c r="A15" s="35" t="s">
        <v>56</v>
      </c>
      <c r="E15" s="36" t="s">
        <v>714</v>
      </c>
    </row>
    <row r="16" spans="1:18" x14ac:dyDescent="0.2">
      <c r="A16" s="37" t="s">
        <v>58</v>
      </c>
      <c r="E16" s="38" t="s">
        <v>52</v>
      </c>
    </row>
    <row r="17" spans="1:18" x14ac:dyDescent="0.2">
      <c r="A17" t="s">
        <v>59</v>
      </c>
      <c r="E17" s="36" t="s">
        <v>711</v>
      </c>
    </row>
    <row r="18" spans="1:18" x14ac:dyDescent="0.2">
      <c r="A18" s="25" t="s">
        <v>50</v>
      </c>
      <c r="B18" s="30" t="s">
        <v>25</v>
      </c>
      <c r="C18" s="30" t="s">
        <v>712</v>
      </c>
      <c r="D18" s="25" t="s">
        <v>75</v>
      </c>
      <c r="E18" s="31" t="s">
        <v>713</v>
      </c>
      <c r="F18" s="32" t="s">
        <v>54</v>
      </c>
      <c r="G18" s="33">
        <v>1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27</v>
      </c>
    </row>
    <row r="19" spans="1:18" ht="38.25" x14ac:dyDescent="0.2">
      <c r="A19" s="35" t="s">
        <v>56</v>
      </c>
      <c r="E19" s="36" t="s">
        <v>715</v>
      </c>
    </row>
    <row r="20" spans="1:18" x14ac:dyDescent="0.2">
      <c r="A20" s="37" t="s">
        <v>58</v>
      </c>
      <c r="E20" s="38" t="s">
        <v>52</v>
      </c>
    </row>
    <row r="21" spans="1:18" x14ac:dyDescent="0.2">
      <c r="A21" t="s">
        <v>59</v>
      </c>
      <c r="E21" s="36" t="s">
        <v>711</v>
      </c>
    </row>
    <row r="22" spans="1:18" ht="12.75" customHeight="1" x14ac:dyDescent="0.2">
      <c r="A22" s="12" t="s">
        <v>47</v>
      </c>
      <c r="B22" s="12"/>
      <c r="C22" s="39" t="s">
        <v>42</v>
      </c>
      <c r="D22" s="12"/>
      <c r="E22" s="28" t="s">
        <v>189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25" t="s">
        <v>50</v>
      </c>
      <c r="B23" s="30" t="s">
        <v>36</v>
      </c>
      <c r="C23" s="30" t="s">
        <v>716</v>
      </c>
      <c r="D23" s="25" t="s">
        <v>52</v>
      </c>
      <c r="E23" s="31" t="s">
        <v>717</v>
      </c>
      <c r="F23" s="32" t="s">
        <v>103</v>
      </c>
      <c r="G23" s="33">
        <v>6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27</v>
      </c>
    </row>
    <row r="24" spans="1:18" x14ac:dyDescent="0.2">
      <c r="A24" s="35" t="s">
        <v>56</v>
      </c>
      <c r="E24" s="36" t="s">
        <v>718</v>
      </c>
    </row>
    <row r="25" spans="1:18" x14ac:dyDescent="0.2">
      <c r="A25" s="37" t="s">
        <v>58</v>
      </c>
      <c r="E25" s="38" t="s">
        <v>52</v>
      </c>
    </row>
    <row r="26" spans="1:18" ht="25.5" x14ac:dyDescent="0.2">
      <c r="A26" t="s">
        <v>59</v>
      </c>
      <c r="E26" s="36" t="s">
        <v>719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Rekapitulace</vt:lpstr>
      <vt:lpstr>000_1</vt:lpstr>
      <vt:lpstr>101_1</vt:lpstr>
      <vt:lpstr>101.1_1</vt:lpstr>
      <vt:lpstr>101.2_1</vt:lpstr>
      <vt:lpstr>101.3_1</vt:lpstr>
      <vt:lpstr>151_1</vt:lpstr>
      <vt:lpstr>'000_1'!Názvy_tisku</vt:lpstr>
      <vt:lpstr>'101.1_1'!Názvy_tisku</vt:lpstr>
      <vt:lpstr>'101.2_1'!Názvy_tisku</vt:lpstr>
      <vt:lpstr>'101.3_1'!Názvy_tisku</vt:lpstr>
      <vt:lpstr>'101_1'!Názvy_tisku</vt:lpstr>
      <vt:lpstr>'151_1'!Názvy_tisku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2022-12-19T14:50:58Z</cp:lastPrinted>
  <dcterms:created xsi:type="dcterms:W3CDTF">2022-12-19T14:51:17Z</dcterms:created>
  <dcterms:modified xsi:type="dcterms:W3CDTF">2022-12-19T14:52:21Z</dcterms:modified>
  <cp:category/>
  <cp:contentStatus/>
</cp:coreProperties>
</file>